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3 Informacion Programatica\"/>
    </mc:Choice>
  </mc:AlternateContent>
  <xr:revisionPtr revIDLastSave="0" documentId="13_ncr:1_{7CF79016-6B1D-459E-AA20-D8C2C8769E3D}" xr6:coauthVersionLast="36" xr6:coauthVersionMax="36" xr10:uidLastSave="{00000000-0000-0000-0000-000000000000}"/>
  <bookViews>
    <workbookView xWindow="0" yWindow="0" windowWidth="20490" windowHeight="7425" xr2:uid="{00000000-000D-0000-FFFF-FFFF00000000}"/>
  </bookViews>
  <sheets>
    <sheet name="PIGGO" sheetId="1" r:id="rId1"/>
    <sheet name="POS FINANCIERA " sheetId="5" r:id="rId2"/>
    <sheet name="EDO.ACTIVIDADES" sheetId="17" r:id="rId3"/>
    <sheet name="EDO.RESULTADOS " sheetId="2" r:id="rId4"/>
    <sheet name="COG " sheetId="20" r:id="rId5"/>
    <sheet name="MANTO. POZOS " sheetId="13" r:id="rId6"/>
    <sheet name="UTILIDAD" sheetId="18" r:id="rId7"/>
    <sheet name="INVERSION 2023" sheetId="22" r:id="rId8"/>
    <sheet name="5% " sheetId="7" r:id="rId9"/>
    <sheet name="SANTANDER" sheetId="8" r:id="rId10"/>
    <sheet name="BANORTE " sheetId="9" r:id="rId11"/>
    <sheet name="CONTRATOS" sheetId="11" r:id="rId12"/>
    <sheet name="JMAS I.ZARAGOZA" sheetId="15" r:id="rId13"/>
  </sheets>
  <calcPr calcId="191029"/>
</workbook>
</file>

<file path=xl/calcChain.xml><?xml version="1.0" encoding="utf-8"?>
<calcChain xmlns="http://schemas.openxmlformats.org/spreadsheetml/2006/main">
  <c r="F60" i="22" l="1"/>
  <c r="F32" i="22" l="1"/>
  <c r="D60" i="22"/>
  <c r="K88" i="15" l="1"/>
  <c r="D9" i="13" l="1"/>
  <c r="C48" i="13" s="1"/>
  <c r="I101" i="15" l="1"/>
  <c r="C58" i="22"/>
  <c r="D55" i="22" s="1"/>
  <c r="C30" i="22" l="1"/>
  <c r="C78" i="22"/>
  <c r="C73" i="22"/>
  <c r="C41" i="22"/>
  <c r="C20" i="22"/>
  <c r="D15" i="22" s="1"/>
  <c r="D11" i="22"/>
  <c r="C9" i="22"/>
  <c r="D5" i="22" s="1"/>
  <c r="H17" i="20"/>
  <c r="E5" i="20"/>
  <c r="H5" i="20" s="1"/>
  <c r="C12" i="18"/>
  <c r="I95" i="17"/>
  <c r="D63" i="22" l="1"/>
  <c r="E78" i="22"/>
  <c r="C81" i="22"/>
  <c r="D72" i="22" s="1"/>
  <c r="I96" i="15"/>
  <c r="F33" i="22" l="1"/>
  <c r="E40" i="2"/>
  <c r="I74" i="17"/>
  <c r="N13" i="11" l="1"/>
  <c r="N11" i="11"/>
  <c r="F29" i="9"/>
  <c r="F25" i="9"/>
  <c r="F19" i="9"/>
  <c r="F13" i="9"/>
  <c r="F30" i="9" l="1"/>
  <c r="F32" i="9" s="1"/>
  <c r="F153" i="9" l="1"/>
  <c r="F147" i="9"/>
  <c r="F141" i="9"/>
  <c r="F134" i="9"/>
  <c r="F155" i="9" l="1"/>
  <c r="F157" i="9" s="1"/>
  <c r="N10" i="11" l="1"/>
  <c r="G24" i="8" l="1"/>
  <c r="G19" i="8"/>
  <c r="F18" i="8"/>
  <c r="G14" i="8"/>
  <c r="F13" i="8"/>
  <c r="G9" i="8" s="1"/>
  <c r="G29" i="8" l="1"/>
  <c r="G31" i="8" s="1"/>
  <c r="F107" i="9" l="1"/>
  <c r="F102" i="9"/>
  <c r="F96" i="9"/>
  <c r="F91" i="9"/>
  <c r="F68" i="9"/>
  <c r="F64" i="9"/>
  <c r="F58" i="9"/>
  <c r="F52" i="9"/>
  <c r="F109" i="9" l="1"/>
  <c r="F112" i="9" s="1"/>
  <c r="F69" i="9"/>
  <c r="F71" i="9" s="1"/>
  <c r="N8" i="11"/>
  <c r="F86" i="15" l="1"/>
  <c r="F87" i="15" s="1"/>
  <c r="F89" i="15" s="1"/>
  <c r="D15" i="13" l="1"/>
  <c r="C49" i="13" s="1"/>
  <c r="D38" i="13"/>
  <c r="D30" i="13"/>
  <c r="D26" i="13"/>
  <c r="D19" i="13"/>
  <c r="C45" i="22" l="1"/>
  <c r="F34" i="22" s="1"/>
  <c r="F35" i="22" s="1"/>
  <c r="F39" i="22" s="1"/>
  <c r="E119" i="5"/>
  <c r="D22" i="22" l="1"/>
  <c r="D46" i="22" s="1"/>
  <c r="D65" i="22" s="1"/>
  <c r="D82" i="22" s="1"/>
  <c r="F72" i="15"/>
  <c r="F73" i="15" l="1"/>
  <c r="F75" i="15" s="1"/>
  <c r="I89" i="15"/>
  <c r="I91" i="15" s="1"/>
  <c r="D36" i="17" l="1"/>
  <c r="F57" i="15" l="1"/>
  <c r="D10" i="20" l="1"/>
  <c r="F10" i="20"/>
  <c r="G10" i="20"/>
  <c r="C10" i="20"/>
  <c r="E6" i="20"/>
  <c r="H6" i="20" s="1"/>
  <c r="E7" i="20"/>
  <c r="H7" i="20" s="1"/>
  <c r="E8" i="20"/>
  <c r="H8" i="20" s="1"/>
  <c r="E9" i="20"/>
  <c r="H9" i="20" s="1"/>
  <c r="H10" i="20" l="1"/>
  <c r="E10" i="20"/>
  <c r="C51" i="13"/>
  <c r="C52" i="13"/>
  <c r="C50" i="13"/>
  <c r="C53" i="13" l="1"/>
  <c r="F56" i="15" l="1"/>
  <c r="F58" i="15" s="1"/>
  <c r="F60" i="15" s="1"/>
  <c r="F49" i="15" l="1"/>
  <c r="F48" i="15" l="1"/>
  <c r="F50" i="15" s="1"/>
  <c r="C6" i="18" l="1"/>
  <c r="C8" i="18" s="1"/>
  <c r="C14" i="18" s="1"/>
  <c r="C41" i="13" l="1"/>
  <c r="F33" i="15" l="1"/>
  <c r="F35" i="15" s="1"/>
  <c r="F24" i="15" l="1"/>
  <c r="F23" i="15" l="1"/>
  <c r="F25" i="15" s="1"/>
  <c r="F27" i="15" s="1"/>
  <c r="F14" i="15" l="1"/>
  <c r="E14" i="15"/>
  <c r="F9" i="15"/>
  <c r="E9" i="15"/>
  <c r="F15" i="15" l="1"/>
  <c r="C54" i="13" l="1"/>
  <c r="D41" i="13" l="1"/>
  <c r="C166" i="1" l="1"/>
  <c r="D166" i="1"/>
  <c r="E166" i="1"/>
  <c r="F166" i="1"/>
  <c r="G166" i="1"/>
  <c r="H166" i="1"/>
  <c r="I166" i="1"/>
  <c r="J166" i="1"/>
  <c r="K166" i="1"/>
  <c r="L166" i="1"/>
  <c r="M166" i="1"/>
  <c r="C162" i="1"/>
  <c r="D162" i="1"/>
  <c r="E162" i="1"/>
  <c r="F162" i="1"/>
  <c r="G162" i="1"/>
  <c r="H162" i="1"/>
  <c r="I162" i="1"/>
  <c r="J162" i="1"/>
  <c r="K162" i="1"/>
  <c r="L162" i="1"/>
  <c r="M162" i="1"/>
  <c r="C159" i="1"/>
  <c r="D159" i="1"/>
  <c r="E159" i="1"/>
  <c r="F159" i="1"/>
  <c r="G159" i="1"/>
  <c r="H159" i="1"/>
  <c r="I159" i="1"/>
  <c r="J159" i="1"/>
  <c r="K159" i="1"/>
  <c r="L159" i="1"/>
  <c r="M159" i="1"/>
  <c r="C156" i="1"/>
  <c r="D156" i="1"/>
  <c r="E156" i="1"/>
  <c r="F156" i="1"/>
  <c r="G156" i="1"/>
  <c r="H156" i="1"/>
  <c r="I156" i="1"/>
  <c r="J156" i="1"/>
  <c r="K156" i="1"/>
  <c r="L156" i="1"/>
  <c r="M156" i="1"/>
  <c r="C146" i="1"/>
  <c r="D146" i="1"/>
  <c r="E146" i="1"/>
  <c r="F146" i="1"/>
  <c r="G146" i="1"/>
  <c r="H146" i="1"/>
  <c r="I146" i="1"/>
  <c r="J146" i="1"/>
  <c r="K146" i="1"/>
  <c r="L146" i="1"/>
  <c r="M146" i="1"/>
  <c r="B146" i="1"/>
  <c r="N27" i="1"/>
  <c r="R38" i="1"/>
  <c r="N35" i="1"/>
  <c r="O13" i="1"/>
  <c r="O11" i="1" s="1"/>
  <c r="C12" i="1"/>
  <c r="D12" i="1"/>
  <c r="E12" i="1"/>
  <c r="F12" i="1"/>
  <c r="G12" i="1"/>
  <c r="H12" i="1"/>
  <c r="I12" i="1"/>
  <c r="J12" i="1"/>
  <c r="K12" i="1"/>
  <c r="L12" i="1"/>
  <c r="M12" i="1"/>
  <c r="B12" i="1"/>
  <c r="K155" i="1" l="1"/>
  <c r="C155" i="1"/>
  <c r="L155" i="1"/>
  <c r="H155" i="1"/>
  <c r="D155" i="1"/>
  <c r="G155" i="1"/>
  <c r="J155" i="1"/>
  <c r="F155" i="1"/>
  <c r="M155" i="1"/>
  <c r="I155" i="1"/>
  <c r="E155" i="1"/>
  <c r="C41" i="1"/>
  <c r="D41" i="1"/>
  <c r="E41" i="1"/>
  <c r="F41" i="1"/>
  <c r="G41" i="1"/>
  <c r="H41" i="1"/>
  <c r="I41" i="1"/>
  <c r="J41" i="1"/>
  <c r="K41" i="1"/>
  <c r="L41" i="1"/>
  <c r="M41" i="1"/>
  <c r="N39" i="1"/>
  <c r="N38" i="1"/>
  <c r="N30" i="1"/>
  <c r="C25" i="1"/>
  <c r="C22" i="1" s="1"/>
  <c r="C21" i="1" s="1"/>
  <c r="D25" i="1"/>
  <c r="D22" i="1" s="1"/>
  <c r="D21" i="1" s="1"/>
  <c r="E25" i="1"/>
  <c r="E22" i="1" s="1"/>
  <c r="E21" i="1" s="1"/>
  <c r="F25" i="1"/>
  <c r="F22" i="1" s="1"/>
  <c r="F21" i="1" s="1"/>
  <c r="G25" i="1"/>
  <c r="G22" i="1" s="1"/>
  <c r="G21" i="1" s="1"/>
  <c r="H25" i="1"/>
  <c r="H22" i="1" s="1"/>
  <c r="H21" i="1" s="1"/>
  <c r="I25" i="1"/>
  <c r="I22" i="1" s="1"/>
  <c r="I21" i="1" s="1"/>
  <c r="J25" i="1"/>
  <c r="J22" i="1" s="1"/>
  <c r="J21" i="1" s="1"/>
  <c r="K25" i="1"/>
  <c r="K22" i="1" s="1"/>
  <c r="K21" i="1" s="1"/>
  <c r="L25" i="1"/>
  <c r="L22" i="1" s="1"/>
  <c r="L21" i="1" s="1"/>
  <c r="M25" i="1"/>
  <c r="M22" i="1" s="1"/>
  <c r="M21" i="1" s="1"/>
  <c r="R39" i="1" l="1"/>
  <c r="N14" i="1"/>
  <c r="N15" i="1"/>
  <c r="R15" i="1" s="1"/>
  <c r="N16" i="1"/>
  <c r="N17" i="1"/>
  <c r="N18" i="1"/>
  <c r="N19" i="1"/>
  <c r="R19" i="1" s="1"/>
  <c r="C13" i="1"/>
  <c r="C11" i="1" s="1"/>
  <c r="C10" i="1" s="1"/>
  <c r="C31" i="1" s="1"/>
  <c r="C34" i="1" s="1"/>
  <c r="D13" i="1"/>
  <c r="E13" i="1"/>
  <c r="F13" i="1"/>
  <c r="G13" i="1"/>
  <c r="G11" i="1" s="1"/>
  <c r="G10" i="1" s="1"/>
  <c r="G31" i="1" s="1"/>
  <c r="G34" i="1" s="1"/>
  <c r="H13" i="1"/>
  <c r="H11" i="1" s="1"/>
  <c r="H10" i="1" s="1"/>
  <c r="H31" i="1" s="1"/>
  <c r="H34" i="1" s="1"/>
  <c r="I13" i="1"/>
  <c r="J13" i="1"/>
  <c r="K13" i="1"/>
  <c r="K11" i="1" s="1"/>
  <c r="K10" i="1" s="1"/>
  <c r="K31" i="1" s="1"/>
  <c r="K34" i="1" s="1"/>
  <c r="L13" i="1"/>
  <c r="M13" i="1"/>
  <c r="M11" i="1" s="1"/>
  <c r="M10" i="1" s="1"/>
  <c r="M31" i="1" s="1"/>
  <c r="M34" i="1" s="1"/>
  <c r="O25" i="1"/>
  <c r="O22" i="1" s="1"/>
  <c r="N29" i="1"/>
  <c r="R30" i="1" s="1"/>
  <c r="N13" i="1" l="1"/>
  <c r="I11" i="1"/>
  <c r="I10" i="1" s="1"/>
  <c r="I31" i="1" s="1"/>
  <c r="I34" i="1" s="1"/>
  <c r="E11" i="1"/>
  <c r="E10" i="1" s="1"/>
  <c r="E31" i="1" s="1"/>
  <c r="E34" i="1" s="1"/>
  <c r="J11" i="1"/>
  <c r="J10" i="1" s="1"/>
  <c r="J31" i="1" s="1"/>
  <c r="J34" i="1" s="1"/>
  <c r="F11" i="1"/>
  <c r="F10" i="1" s="1"/>
  <c r="F31" i="1" s="1"/>
  <c r="F34" i="1" s="1"/>
  <c r="L11" i="1"/>
  <c r="L10" i="1" s="1"/>
  <c r="L31" i="1" s="1"/>
  <c r="L34" i="1" s="1"/>
  <c r="D11" i="1"/>
  <c r="D10" i="1" s="1"/>
  <c r="D31" i="1" s="1"/>
  <c r="D34" i="1" s="1"/>
  <c r="N12" i="1"/>
  <c r="R13" i="1" l="1"/>
  <c r="N11" i="1"/>
  <c r="C116" i="1"/>
  <c r="D116" i="1"/>
  <c r="E116" i="1"/>
  <c r="F116" i="1"/>
  <c r="G116" i="1"/>
  <c r="H116" i="1"/>
  <c r="I116" i="1"/>
  <c r="J116" i="1"/>
  <c r="K116" i="1"/>
  <c r="L116" i="1"/>
  <c r="M116" i="1"/>
  <c r="C110" i="1"/>
  <c r="D110" i="1"/>
  <c r="E110" i="1"/>
  <c r="F110" i="1"/>
  <c r="G110" i="1"/>
  <c r="H110" i="1"/>
  <c r="I110" i="1"/>
  <c r="J110" i="1"/>
  <c r="K110" i="1"/>
  <c r="L110" i="1"/>
  <c r="M110" i="1"/>
  <c r="B110" i="1"/>
  <c r="N10" i="1" l="1"/>
  <c r="B162" i="1"/>
  <c r="C68" i="1" l="1"/>
  <c r="D68" i="1"/>
  <c r="E68" i="1"/>
  <c r="F68" i="1"/>
  <c r="G68" i="1"/>
  <c r="H68" i="1"/>
  <c r="I68" i="1"/>
  <c r="J68" i="1"/>
  <c r="K68" i="1"/>
  <c r="L68" i="1"/>
  <c r="M68" i="1"/>
  <c r="C61" i="1"/>
  <c r="D61" i="1"/>
  <c r="E61" i="1"/>
  <c r="F61" i="1"/>
  <c r="G61" i="1"/>
  <c r="H61" i="1"/>
  <c r="I61" i="1"/>
  <c r="J61" i="1"/>
  <c r="K61" i="1"/>
  <c r="L61" i="1"/>
  <c r="M61" i="1"/>
  <c r="C54" i="1"/>
  <c r="D54" i="1"/>
  <c r="E54" i="1"/>
  <c r="F54" i="1"/>
  <c r="G54" i="1"/>
  <c r="H54" i="1"/>
  <c r="I54" i="1"/>
  <c r="J54" i="1"/>
  <c r="K54" i="1"/>
  <c r="L54" i="1"/>
  <c r="M54" i="1"/>
  <c r="C50" i="1"/>
  <c r="D50" i="1"/>
  <c r="E50" i="1"/>
  <c r="F50" i="1"/>
  <c r="G50" i="1"/>
  <c r="H50" i="1"/>
  <c r="I50" i="1"/>
  <c r="J50" i="1"/>
  <c r="K50" i="1"/>
  <c r="L50" i="1"/>
  <c r="M50" i="1"/>
  <c r="N44" i="1"/>
  <c r="N43" i="1"/>
  <c r="N32" i="1"/>
  <c r="R33" i="1" s="1"/>
  <c r="N24" i="1"/>
  <c r="R25" i="1" s="1"/>
  <c r="N26" i="1"/>
  <c r="R28" i="1" s="1"/>
  <c r="N28" i="1"/>
  <c r="R29" i="1" s="1"/>
  <c r="N77" i="1"/>
  <c r="N78" i="1"/>
  <c r="N79" i="1"/>
  <c r="N80" i="1"/>
  <c r="N76" i="1"/>
  <c r="C75" i="1"/>
  <c r="D75" i="1"/>
  <c r="E75" i="1"/>
  <c r="F75" i="1"/>
  <c r="G75" i="1"/>
  <c r="H75" i="1"/>
  <c r="I75" i="1"/>
  <c r="J75" i="1"/>
  <c r="K75" i="1"/>
  <c r="L75" i="1"/>
  <c r="M75" i="1"/>
  <c r="B75" i="1"/>
  <c r="N25" i="1" l="1"/>
  <c r="R26" i="1" s="1"/>
  <c r="N75" i="1"/>
  <c r="B156" i="1"/>
  <c r="B166" i="1"/>
  <c r="B159" i="1"/>
  <c r="B152" i="1"/>
  <c r="B128" i="1"/>
  <c r="B116" i="1"/>
  <c r="B155" i="1" l="1"/>
  <c r="B68" i="1"/>
  <c r="B61" i="1"/>
  <c r="B54" i="1"/>
  <c r="B41" i="1"/>
  <c r="B25" i="1"/>
  <c r="B22" i="1" s="1"/>
  <c r="B13" i="1"/>
  <c r="B11" i="1" s="1"/>
  <c r="R12" i="1"/>
  <c r="O21" i="1"/>
  <c r="N70" i="1"/>
  <c r="N71" i="1"/>
  <c r="N72" i="1"/>
  <c r="N73" i="1"/>
  <c r="N69" i="1"/>
  <c r="N66" i="1"/>
  <c r="N65" i="1"/>
  <c r="N63" i="1"/>
  <c r="N62" i="1"/>
  <c r="N56" i="1"/>
  <c r="N57" i="1"/>
  <c r="N58" i="1"/>
  <c r="N59" i="1"/>
  <c r="N55" i="1"/>
  <c r="N52" i="1"/>
  <c r="N42" i="1"/>
  <c r="N41" i="1" s="1"/>
  <c r="N33" i="1"/>
  <c r="R34" i="1" s="1"/>
  <c r="N23" i="1"/>
  <c r="C152" i="1"/>
  <c r="D152" i="1"/>
  <c r="E152" i="1"/>
  <c r="F152" i="1"/>
  <c r="G152" i="1"/>
  <c r="H152" i="1"/>
  <c r="I152" i="1"/>
  <c r="J152" i="1"/>
  <c r="K152" i="1"/>
  <c r="L152" i="1"/>
  <c r="M152" i="1"/>
  <c r="C128" i="1"/>
  <c r="D128" i="1"/>
  <c r="E128" i="1"/>
  <c r="F128" i="1"/>
  <c r="G128" i="1"/>
  <c r="H128" i="1"/>
  <c r="I128" i="1"/>
  <c r="J128" i="1"/>
  <c r="K128" i="1"/>
  <c r="L128" i="1"/>
  <c r="M128" i="1"/>
  <c r="C103" i="1"/>
  <c r="C102" i="1" s="1"/>
  <c r="D103" i="1"/>
  <c r="D102" i="1" s="1"/>
  <c r="E103" i="1"/>
  <c r="E102" i="1" s="1"/>
  <c r="F103" i="1"/>
  <c r="F102" i="1" s="1"/>
  <c r="G103" i="1"/>
  <c r="G102" i="1" s="1"/>
  <c r="H103" i="1"/>
  <c r="H102" i="1" s="1"/>
  <c r="I103" i="1"/>
  <c r="I102" i="1" s="1"/>
  <c r="J103" i="1"/>
  <c r="J102" i="1" s="1"/>
  <c r="K103" i="1"/>
  <c r="K102" i="1" s="1"/>
  <c r="L103" i="1"/>
  <c r="L102" i="1" s="1"/>
  <c r="M103" i="1"/>
  <c r="M102" i="1" s="1"/>
  <c r="C93" i="1"/>
  <c r="D93" i="1"/>
  <c r="E93" i="1"/>
  <c r="F93" i="1"/>
  <c r="G93" i="1"/>
  <c r="H93" i="1"/>
  <c r="I93" i="1"/>
  <c r="J93" i="1"/>
  <c r="K93" i="1"/>
  <c r="L93" i="1"/>
  <c r="M93" i="1"/>
  <c r="C87" i="1"/>
  <c r="D87" i="1"/>
  <c r="E87" i="1"/>
  <c r="F87" i="1"/>
  <c r="G87" i="1"/>
  <c r="H87" i="1"/>
  <c r="I87" i="1"/>
  <c r="J87" i="1"/>
  <c r="K87" i="1"/>
  <c r="L87" i="1"/>
  <c r="M87" i="1"/>
  <c r="B103" i="1"/>
  <c r="B102" i="1" s="1"/>
  <c r="B93" i="1"/>
  <c r="B87" i="1"/>
  <c r="B50" i="1"/>
  <c r="N48" i="1"/>
  <c r="N49" i="1"/>
  <c r="N47" i="1"/>
  <c r="N22" i="1" l="1"/>
  <c r="R23" i="1" s="1"/>
  <c r="R24" i="1"/>
  <c r="O10" i="1"/>
  <c r="R20" i="1"/>
  <c r="N68" i="1"/>
  <c r="N61" i="1"/>
  <c r="N54" i="1"/>
  <c r="B86" i="1"/>
  <c r="B21" i="1"/>
  <c r="F86" i="1"/>
  <c r="J86" i="1"/>
  <c r="I86" i="1"/>
  <c r="M86" i="1"/>
  <c r="E86" i="1"/>
  <c r="H86" i="1"/>
  <c r="L86" i="1"/>
  <c r="D86" i="1"/>
  <c r="G86" i="1"/>
  <c r="K86" i="1"/>
  <c r="C86" i="1"/>
  <c r="B10" i="1"/>
  <c r="N50" i="1"/>
  <c r="N31" i="1" l="1"/>
  <c r="N34" i="1" s="1"/>
  <c r="N21" i="1"/>
  <c r="R21" i="1" s="1"/>
  <c r="P30" i="1"/>
  <c r="Q30" i="1" s="1"/>
  <c r="P38" i="1"/>
  <c r="Q38" i="1" s="1"/>
  <c r="P12" i="1"/>
  <c r="Q12" i="1" s="1"/>
  <c r="P39" i="1"/>
  <c r="Q39" i="1" s="1"/>
  <c r="R10" i="1"/>
  <c r="R11" i="1"/>
  <c r="O31" i="1"/>
  <c r="O34" i="1" s="1"/>
  <c r="P15" i="1"/>
  <c r="P29" i="1"/>
  <c r="Q29" i="1" s="1"/>
  <c r="P28" i="1"/>
  <c r="Q28" i="1" s="1"/>
  <c r="P19" i="1"/>
  <c r="Q19" i="1" s="1"/>
  <c r="P23" i="1"/>
  <c r="P24" i="1"/>
  <c r="Q24" i="1" s="1"/>
  <c r="P26" i="1"/>
  <c r="P33" i="1"/>
  <c r="Q33" i="1" s="1"/>
  <c r="P32" i="1"/>
  <c r="Q32" i="1" s="1"/>
  <c r="B31" i="1"/>
  <c r="B34" i="1" s="1"/>
  <c r="R22" i="1" l="1"/>
  <c r="R32" i="1"/>
  <c r="Q23" i="1"/>
  <c r="R31" i="1"/>
  <c r="Q15" i="1"/>
  <c r="P13" i="1"/>
  <c r="Q26" i="1"/>
  <c r="P25" i="1"/>
  <c r="Q25" i="1" s="1"/>
  <c r="P22" i="1" l="1"/>
  <c r="P21" i="1" s="1"/>
  <c r="Q21" i="1" s="1"/>
  <c r="P11" i="1"/>
  <c r="Q11" i="1" s="1"/>
  <c r="Q13" i="1"/>
  <c r="P10" i="1" l="1"/>
  <c r="Q22" i="1"/>
  <c r="Q10" i="1" l="1"/>
  <c r="P31" i="1"/>
  <c r="Q31" i="1" s="1"/>
  <c r="P34" i="1" l="1"/>
  <c r="Q3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JCASLAP37</author>
  </authors>
  <commentList>
    <comment ref="A1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JCASLAP37:</t>
        </r>
        <r>
          <rPr>
            <sz val="9"/>
            <color indexed="81"/>
            <rFont val="Tahoma"/>
            <family val="2"/>
          </rPr>
          <t xml:space="preserve">
Este cálculo debera conincidir con la cuenta 4143-01 (Ingreso por ADS)</t>
        </r>
      </text>
    </comment>
  </commentList>
</comments>
</file>

<file path=xl/sharedStrings.xml><?xml version="1.0" encoding="utf-8"?>
<sst xmlns="http://schemas.openxmlformats.org/spreadsheetml/2006/main" count="1022" uniqueCount="463">
  <si>
    <t>ESTADO COMPARATIVO DE EGRESOS PRESUPUESTADO &amp; EJERCIDO</t>
  </si>
  <si>
    <t xml:space="preserve">PROGRAMA DE INDICADORES DE GESTION </t>
  </si>
  <si>
    <t>Variables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</si>
  <si>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</si>
  <si>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</si>
  <si>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</si>
  <si>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</si>
  <si>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</si>
  <si>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</si>
  <si>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</si>
  <si>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</si>
  <si>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</si>
  <si>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</si>
  <si>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</si>
  <si>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</si>
  <si>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</si>
  <si>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Diferencia</t>
  </si>
  <si>
    <t>Ejer &amp; Ppto</t>
  </si>
  <si>
    <t>a) Ingresos propios (i+ii)</t>
  </si>
  <si>
    <t>ii) resto de los ingresos propios</t>
  </si>
  <si>
    <t>2. Egresos (A+B+C)</t>
  </si>
  <si>
    <t>a) Servicios personales</t>
  </si>
  <si>
    <t>b) Materiales y suministros</t>
  </si>
  <si>
    <t>Resultado del Ejercicio</t>
  </si>
  <si>
    <t>B) Creditos</t>
  </si>
  <si>
    <t>C) Inversiones propias</t>
  </si>
  <si>
    <t>D) Inversiones de Gobierno</t>
  </si>
  <si>
    <t>Energía Eléctrica de Operación en KW (A+B+C)</t>
  </si>
  <si>
    <t>A) Agua potable</t>
  </si>
  <si>
    <t>B) Alcantarillado</t>
  </si>
  <si>
    <t>C) Saneamiento</t>
  </si>
  <si>
    <t>Volumen de agua producida en m3</t>
  </si>
  <si>
    <t>Volumen de agua cobrado en m3 (A+B)</t>
  </si>
  <si>
    <t>Padrón de usuarios</t>
  </si>
  <si>
    <t>Total de conexiones de agua (A+B)</t>
  </si>
  <si>
    <t>A) Conexiones de servicio medido  (a+b+c+d+e)</t>
  </si>
  <si>
    <t>B) Conexiones de cuota fija (a+b+c+d+e)</t>
  </si>
  <si>
    <t xml:space="preserve">Analítico del Rezago </t>
  </si>
  <si>
    <t>Monto del Rezago (A+B+C)</t>
  </si>
  <si>
    <t>A) Rezago cobrable (a+b+c)</t>
  </si>
  <si>
    <t xml:space="preserve">Coberturas de servicios </t>
  </si>
  <si>
    <t>Presion minima de suministro en la red (mca)</t>
  </si>
  <si>
    <t>Presión media de suministro en la red (mca)</t>
  </si>
  <si>
    <t>Presion maxima de suministro en la red (mca)</t>
  </si>
  <si>
    <t>Longitud de tubería de distribución  rehabilitada (Km)</t>
  </si>
  <si>
    <t>Longitud total de tubería de distribución (km)</t>
  </si>
  <si>
    <t>No. de micromedidores funcionando</t>
  </si>
  <si>
    <t>No. de macromedidores funcionando</t>
  </si>
  <si>
    <t>No. Fuentes de abastecimiento</t>
  </si>
  <si>
    <t xml:space="preserve">           Pozos profundos</t>
  </si>
  <si>
    <t xml:space="preserve">           Presas</t>
  </si>
  <si>
    <t xml:space="preserve">           Galerias filtrantes</t>
  </si>
  <si>
    <t xml:space="preserve">           Manantiales</t>
  </si>
  <si>
    <t xml:space="preserve">           Otros</t>
  </si>
  <si>
    <t>Numero de fugas por Km/mes</t>
  </si>
  <si>
    <t>Recursos humanos</t>
  </si>
  <si>
    <t>b) Comercialización</t>
  </si>
  <si>
    <t>c) Operación</t>
  </si>
  <si>
    <t>B) Pensionados y jubilados</t>
  </si>
  <si>
    <t>No. de empleados dedicados al control de fugas</t>
  </si>
  <si>
    <t>No. de fugas detectadas</t>
  </si>
  <si>
    <t>No. de fugas reparadas</t>
  </si>
  <si>
    <t>No. de usuarios abastecidos con pipas</t>
  </si>
  <si>
    <t>No. de quejas recibidas</t>
  </si>
  <si>
    <t>No. de quejas atendidas</t>
  </si>
  <si>
    <t>No de tomas con servicio continuo</t>
  </si>
  <si>
    <t>No. de tomas con servicio menor de 12 hrs</t>
  </si>
  <si>
    <t>Desglose Consumo Eléctrico</t>
  </si>
  <si>
    <t>kwh Básico</t>
  </si>
  <si>
    <t>kwh Intermedio</t>
  </si>
  <si>
    <t>kwh Pico (Excedente)</t>
  </si>
  <si>
    <t>kwh Totales</t>
  </si>
  <si>
    <t>Presupuesto Anual</t>
  </si>
  <si>
    <t>Presupuesto Acumulado del Periodo</t>
  </si>
  <si>
    <t>ii) Resto de los Servicios</t>
  </si>
  <si>
    <t>c) Servicios Generales (i+ii)</t>
  </si>
  <si>
    <r>
      <t xml:space="preserve">Superavit / </t>
    </r>
    <r>
      <rPr>
        <b/>
        <i/>
        <sz val="11"/>
        <color rgb="FFFF0000"/>
        <rFont val="Arial"/>
        <family val="2"/>
      </rPr>
      <t>Deficit</t>
    </r>
  </si>
  <si>
    <t>Volumen de agua facturada (medida) en m3 (A+B+C+D+E)</t>
  </si>
  <si>
    <t>Facturación de Agua, Drenaje y Saneamiento en $ (A+B+C+D+E)</t>
  </si>
  <si>
    <t>Total de descargas de drenaje</t>
  </si>
  <si>
    <t xml:space="preserve">a) Administración           </t>
  </si>
  <si>
    <r>
      <t xml:space="preserve">     </t>
    </r>
    <r>
      <rPr>
        <b/>
        <sz val="11"/>
        <rFont val="Arial"/>
        <family val="2"/>
      </rPr>
      <t>i.</t>
    </r>
    <r>
      <rPr>
        <sz val="11"/>
        <rFont val="Arial"/>
        <family val="2"/>
      </rPr>
      <t xml:space="preserve"> Confianza</t>
    </r>
  </si>
  <si>
    <r>
      <t xml:space="preserve">   </t>
    </r>
    <r>
      <rPr>
        <b/>
        <sz val="11"/>
        <rFont val="Arial"/>
        <family val="2"/>
      </rPr>
      <t xml:space="preserve">  ii.</t>
    </r>
    <r>
      <rPr>
        <sz val="11"/>
        <rFont val="Arial"/>
        <family val="2"/>
      </rPr>
      <t xml:space="preserve"> Sindicalizado</t>
    </r>
  </si>
  <si>
    <t>Cobrado de Agua, Drenaje y Saneamiento en $ (A+B+C+D+E)</t>
  </si>
  <si>
    <t>No. de habitantes con servicio de agua potable (operativo)</t>
  </si>
  <si>
    <t>No. de habitantes con servicio de alcantarillado (operativo)</t>
  </si>
  <si>
    <t>No. de usuarios con pagos a tiempo (operativo)</t>
  </si>
  <si>
    <t>No. de usuarios con descuento social (operativo)</t>
  </si>
  <si>
    <t>Del 1ro. de Enero al 31 de Diciembre del 2023</t>
  </si>
  <si>
    <t>B) De 3 a 6 meses</t>
  </si>
  <si>
    <t>A) 1 y 2 meses</t>
  </si>
  <si>
    <t>C) De 7 a 12 meses</t>
  </si>
  <si>
    <t>D) 13 meses en delante</t>
  </si>
  <si>
    <t>No. De tomas con rezago (A+B+C+D)</t>
  </si>
  <si>
    <t>A) Usuarios en consumo de 0 m3</t>
  </si>
  <si>
    <t>B) Usuarios en consumo de 1 - 10 m3</t>
  </si>
  <si>
    <t>C) Usuarios en consumo de 11 - 15 m3</t>
  </si>
  <si>
    <t>D) Usuarios en consumo de 16 - 20 m3</t>
  </si>
  <si>
    <t>Total de usuarios en consumo de 0 a 20 m3 (A+B+C+D)</t>
  </si>
  <si>
    <t xml:space="preserve"> A) Tarifa domestica de 0 a 10 m3</t>
  </si>
  <si>
    <t xml:space="preserve"> B) Tarifa domestica de 15 m3</t>
  </si>
  <si>
    <t xml:space="preserve"> C) Tarifa domestica de 20 m3</t>
  </si>
  <si>
    <t>Precio de tarifas domesticas (A+B+C)</t>
  </si>
  <si>
    <t>No. habitantes según censo de INEGI (Localidad)</t>
  </si>
  <si>
    <t>d) Eventuales (al dia ultimo de mes)</t>
  </si>
  <si>
    <t>A) Empleados Activos (a+b+c+d)</t>
  </si>
  <si>
    <t>Saldo en Bancos</t>
  </si>
  <si>
    <t>e) Otros Gastos</t>
  </si>
  <si>
    <t>DFEA</t>
  </si>
  <si>
    <t>5% JCAS</t>
  </si>
  <si>
    <t>b) Descuento social (numero en negativo)</t>
  </si>
  <si>
    <t>c) Bonificaciones (numero en negativo)</t>
  </si>
  <si>
    <t>A) Doméstico m3</t>
  </si>
  <si>
    <t>B) Comercial m3</t>
  </si>
  <si>
    <t>C) Industrial m3</t>
  </si>
  <si>
    <t>D) Escolar m3</t>
  </si>
  <si>
    <t>E) Público m3</t>
  </si>
  <si>
    <t>A) A Tiempo m3</t>
  </si>
  <si>
    <t>B) Con Rezago m3</t>
  </si>
  <si>
    <t>A) Doméstico facturado</t>
  </si>
  <si>
    <t>B) Comercial facturado</t>
  </si>
  <si>
    <t>C) Industrial facturado</t>
  </si>
  <si>
    <t>D) Escolar facturado</t>
  </si>
  <si>
    <t>E) Público facturado</t>
  </si>
  <si>
    <t>A) Doméstico cobrado</t>
  </si>
  <si>
    <t>B) Comercial cobrado</t>
  </si>
  <si>
    <t>C) Industrial cobrado</t>
  </si>
  <si>
    <t>D) Escolar cobrado</t>
  </si>
  <si>
    <t>E) Público cobrado</t>
  </si>
  <si>
    <t>b) Con rezago $</t>
  </si>
  <si>
    <t>a) A tiempo $</t>
  </si>
  <si>
    <t>a) Doméstico servicio medido</t>
  </si>
  <si>
    <t>b) Comercial servicio medido</t>
  </si>
  <si>
    <t>c) Industrial servicio medido</t>
  </si>
  <si>
    <t>d) Escolar servicio medido</t>
  </si>
  <si>
    <t>e) Público servicio medido</t>
  </si>
  <si>
    <t>a) Doméstico cuota fija</t>
  </si>
  <si>
    <t>b) Comercial cuota fija</t>
  </si>
  <si>
    <t>c) Industrial cuota fija</t>
  </si>
  <si>
    <t>d) Escolar cuota fija</t>
  </si>
  <si>
    <t>e) Público cuota fija</t>
  </si>
  <si>
    <t>a) Doméstico rezago</t>
  </si>
  <si>
    <t>b) Comercial rezago</t>
  </si>
  <si>
    <t>c) Industrial rezago</t>
  </si>
  <si>
    <t>B) Escolar rezago</t>
  </si>
  <si>
    <t>C) Público rezago</t>
  </si>
  <si>
    <t>C) Ingresos indirectos</t>
  </si>
  <si>
    <t>d) Transferencias, asignaciones, subsidios y ayudas</t>
  </si>
  <si>
    <t>1. Ingresos  (A+C)</t>
  </si>
  <si>
    <t>A) Ingresos propios netos (a+b+c)</t>
  </si>
  <si>
    <t>B) Ingresos por agua, alcantarillado y saneamiento netos (i+b+c)</t>
  </si>
  <si>
    <t>i) ingresos por agua, alcantarillado y saneamiento brutos</t>
  </si>
  <si>
    <t>d) Ajustes (numero en negativo) (DATO INFORMATIVO)</t>
  </si>
  <si>
    <t>i) Energía eléctrica</t>
  </si>
  <si>
    <t>Energía eléctrica (para suministro de agua) (DATO INFORMATIVO)</t>
  </si>
  <si>
    <t>A) Gastos de operación (a+b+c+d+e)</t>
  </si>
  <si>
    <t>Volumen de agua residual (por tratar) en m3 (Entrada a PTAR)</t>
  </si>
  <si>
    <t>Volumen de agua tratada en m3 (Salida de PTAR)</t>
  </si>
  <si>
    <t>No. de micromedidores fuera de servicio</t>
  </si>
  <si>
    <t>No. de micromedidores instalados nuevos en el mes</t>
  </si>
  <si>
    <t>No. de macromedidores fuera de servicio</t>
  </si>
  <si>
    <t>No. de macromedidores repuestos</t>
  </si>
  <si>
    <t>No. de micromedidores repuestos</t>
  </si>
  <si>
    <t xml:space="preserve"> </t>
  </si>
  <si>
    <t>DIRECTORA FINANCIERA</t>
  </si>
  <si>
    <r>
      <t>“</t>
    </r>
    <r>
      <rPr>
        <sz val="8"/>
        <color rgb="FF538135"/>
        <rFont val="Tahoma"/>
        <family val="2"/>
      </rPr>
      <t>Declaro salvo decir verdad que la información contenida en el presente documento es de mi responsabilidad y que todos los saldos aquí reflejados, fueron analizados en su totalidad”</t>
    </r>
  </si>
  <si>
    <t>SANTANDER</t>
  </si>
  <si>
    <t>2 SILLA OFICINA DMO NEIVA AZUL D.EJE./ADQ.ENE 2023</t>
  </si>
  <si>
    <t xml:space="preserve">FEBRERO </t>
  </si>
  <si>
    <t xml:space="preserve">ING.DORA MINEE ARREOLA DOZAL </t>
  </si>
  <si>
    <t xml:space="preserve">JUNTA MUNICIPAL DE AGUAS Y SANEAMIENTO DE BUENAVENTURA </t>
  </si>
  <si>
    <t>SALDO EN BANCOS SEGÚN EDO DE CUENTA</t>
  </si>
  <si>
    <t>(+) NUESTROS DEPOSITOS CONTABILIZADoS NO ACREDITADOS EN EL  BANCO</t>
  </si>
  <si>
    <t>FECHA</t>
  </si>
  <si>
    <t>POLIZA</t>
  </si>
  <si>
    <t xml:space="preserve">C O N C E P T O </t>
  </si>
  <si>
    <t>IMPORTE</t>
  </si>
  <si>
    <t>__/__/2022</t>
  </si>
  <si>
    <t>P.I. ___</t>
  </si>
  <si>
    <t xml:space="preserve">(-) CHEQUES EN TRANSITO , NUESTROS CARGOS NO APLICADOS EN BANCO </t>
  </si>
  <si>
    <t>No. POLIZA</t>
  </si>
  <si>
    <t>BENEFICIARIO</t>
  </si>
  <si>
    <t xml:space="preserve">(-) DEPOSITOS ACREDITADOS  NO CONTABILIZADO </t>
  </si>
  <si>
    <t>(+) CARGOS HECHOS POR EL BANCO NO CONTABILIZADO</t>
  </si>
  <si>
    <t>SALDO EN CONCILIACION</t>
  </si>
  <si>
    <t>SALDO EN LIBROS  LIBROS</t>
  </si>
  <si>
    <t>C.HILDA VEGA BASOCO</t>
  </si>
  <si>
    <t xml:space="preserve">DIRECTOR FINANCIERO  J.M.A.S. </t>
  </si>
  <si>
    <t xml:space="preserve"> DIRECTORA EJECUTIVA  J.M.A.S. </t>
  </si>
  <si>
    <t>BANORTE</t>
  </si>
  <si>
    <t>SALDO EN BANCOS</t>
  </si>
  <si>
    <t>CHEQUES EN TRANSITO (-)</t>
  </si>
  <si>
    <t>PÓLIZA</t>
  </si>
  <si>
    <t>CHEQUE</t>
  </si>
  <si>
    <t>CONCEPTO</t>
  </si>
  <si>
    <t>DEPOSITOS ACREDITADOS, NO CONTABILIZADOS (-)</t>
  </si>
  <si>
    <t>DEPOSITOS CONTABILIZADOS, NO ACREDITADOS (+)</t>
  </si>
  <si>
    <t>CARGO EFECTUADO, NO CONTABILIZADO (+)</t>
  </si>
  <si>
    <t>SALDO SEGÚN CONCILIACION</t>
  </si>
  <si>
    <t>SALDO EN AUXILIARES</t>
  </si>
  <si>
    <t>DIFERENCIA</t>
  </si>
  <si>
    <t xml:space="preserve">DIRECTORA EJECUTIVA  J.M.A.S. </t>
  </si>
  <si>
    <t>CHEQUES EN TRANSITO, TRASFERENCIAS PENDIENTES  (-)</t>
  </si>
  <si>
    <t>INTERESES NO REGISTRADOS</t>
  </si>
  <si>
    <t xml:space="preserve">SALDO SEGÚN CONCILIACION </t>
  </si>
  <si>
    <t>SALDO SEGÚN AUXILIARES</t>
  </si>
  <si>
    <t xml:space="preserve">DIRECTORA FINANCIERA  J.M.A.S. </t>
  </si>
  <si>
    <t>TERMINAL</t>
  </si>
  <si>
    <t>SALDO</t>
  </si>
  <si>
    <t>INGRESOS</t>
  </si>
  <si>
    <t>EGRESOS</t>
  </si>
  <si>
    <t xml:space="preserve">C.HILDA VEGA BASOCO </t>
  </si>
  <si>
    <t xml:space="preserve">DIRECTORA EJECUTIVA </t>
  </si>
  <si>
    <t>MARZO</t>
  </si>
  <si>
    <t>TRASFERENCIA</t>
  </si>
  <si>
    <t>1 Motor Klassen Sumergible HT30 hp-460/60Hz s#1022 Pozo 4</t>
  </si>
  <si>
    <t>MES:</t>
  </si>
  <si>
    <t>MES :</t>
  </si>
  <si>
    <t>1 ARRANCADOR 75 hp SIEMENS 440V PZO.# 3 MAQUILADORA /ADQ.FEB 23</t>
  </si>
  <si>
    <t xml:space="preserve">INFORMACION ADICIONAL ORGANISMO OPERADOR </t>
  </si>
  <si>
    <t xml:space="preserve">Pagos recibidos en el mes </t>
  </si>
  <si>
    <t># CONTRATOS REALIZADOS</t>
  </si>
  <si>
    <t>ENERO</t>
  </si>
  <si>
    <t>FEBRERO</t>
  </si>
  <si>
    <t xml:space="preserve">CONTRATOS DE AGUA </t>
  </si>
  <si>
    <t>CONTRATOS DE DRENAJE</t>
  </si>
  <si>
    <t xml:space="preserve">CONCEPTO </t>
  </si>
  <si>
    <t>Maniobras cambio arrancador</t>
  </si>
  <si>
    <t>Interruptor Termomagnetico 160 amp</t>
  </si>
  <si>
    <t xml:space="preserve">Pozo 3 (maquiladora ) </t>
  </si>
  <si>
    <t xml:space="preserve">Pozo 2 (carmeño ) </t>
  </si>
  <si>
    <t>Revision eq.electrico arrancador y limpieza</t>
  </si>
  <si>
    <t xml:space="preserve">Pozo 4 (Infonavit ) </t>
  </si>
  <si>
    <t xml:space="preserve">Pozo 5 (B. Carbajal ) </t>
  </si>
  <si>
    <t xml:space="preserve">Pozo 1 (C.A.M. ) </t>
  </si>
  <si>
    <t>Grua para maniobras trasformador</t>
  </si>
  <si>
    <t xml:space="preserve">Enderezar poste y parrilla, conectar cable </t>
  </si>
  <si>
    <t>Grua (1-03-2023)</t>
  </si>
  <si>
    <t>Grua (13-03-2023)</t>
  </si>
  <si>
    <t xml:space="preserve">Grua (15-03-2023)Instalar bomba nueva </t>
  </si>
  <si>
    <t xml:space="preserve">Manguera,cable y cinta aislante </t>
  </si>
  <si>
    <t>Importe</t>
  </si>
  <si>
    <t xml:space="preserve">POZO Y CONCEPTO DEL GASTO </t>
  </si>
  <si>
    <t>TOTAL POZO</t>
  </si>
  <si>
    <t xml:space="preserve">Mantenimiento y Rep. Trasformador </t>
  </si>
  <si>
    <t xml:space="preserve">MANTENIMIENTO A POZOS DE AGUA POTABLE </t>
  </si>
  <si>
    <t>ABRIL</t>
  </si>
  <si>
    <t>Factura #</t>
  </si>
  <si>
    <t>USUARIO</t>
  </si>
  <si>
    <t xml:space="preserve">Subtotal </t>
  </si>
  <si>
    <t>A 3247</t>
  </si>
  <si>
    <t>YAZAKI ZARAGOZA</t>
  </si>
  <si>
    <t>A3252</t>
  </si>
  <si>
    <t>FINANCIERA PARA EL BIENESTAR</t>
  </si>
  <si>
    <t>A 3105</t>
  </si>
  <si>
    <t>A3137</t>
  </si>
  <si>
    <t>A3157</t>
  </si>
  <si>
    <t xml:space="preserve">5% APORTACION </t>
  </si>
  <si>
    <t>Ingresos    de _________ 2023</t>
  </si>
  <si>
    <t>240 mts o 40 TUBOS 3" PVCHIDR C/CAMP RD32.5 /ABR23</t>
  </si>
  <si>
    <t>14 TUBOS o 84 mts TUBO 3" PVC HIDR RD 32.5/ ABR 23</t>
  </si>
  <si>
    <t>184 TUBO PPR VERDE 20 mm X4 PRODDER /Abr 2023</t>
  </si>
  <si>
    <t>564 Mts o 94 tubos PVC S-20 8" PRODDER /abr 2023</t>
  </si>
  <si>
    <t>222 mts o 37 tubos PVC ALCANT s-20 6" PRODER ABR23</t>
  </si>
  <si>
    <t>SAACG.NET ACTUALIZACION 2023</t>
  </si>
  <si>
    <t xml:space="preserve">Nota: Se corrige numero de habitantes ya que esta JMAS atiende la cabecera de Buenaventura y la Localidad de B. Carbajal </t>
  </si>
  <si>
    <t>Buenaventura</t>
  </si>
  <si>
    <t># habitantes</t>
  </si>
  <si>
    <t xml:space="preserve">B.Carbajal </t>
  </si>
  <si>
    <t>MAYO</t>
  </si>
  <si>
    <t>EN EL MES DE MAYO NO SE APLICARON PAGOS DE IGNACIO ZARAGOZA</t>
  </si>
  <si>
    <t>NOTA :</t>
  </si>
  <si>
    <t>p.e 50/feb</t>
  </si>
  <si>
    <t xml:space="preserve">JAIME GLEZ HDEZ " EMELEC " </t>
  </si>
  <si>
    <t>PROVEEDOR</t>
  </si>
  <si>
    <t>HELENA PENNER  FEHR</t>
  </si>
  <si>
    <t>p.e 53/Mar</t>
  </si>
  <si>
    <t>p.e 52/Mar</t>
  </si>
  <si>
    <t>p.e 66/Mar</t>
  </si>
  <si>
    <t xml:space="preserve">JAIME DOMINGUEZ </t>
  </si>
  <si>
    <t>P.E.56/MAR</t>
  </si>
  <si>
    <t>P.E.57/MAR</t>
  </si>
  <si>
    <t>p.e 62/Mar</t>
  </si>
  <si>
    <t xml:space="preserve">ANA LUISA RIOS VEGA </t>
  </si>
  <si>
    <t>A 3322</t>
  </si>
  <si>
    <t>JUNIO</t>
  </si>
  <si>
    <t>A 3346</t>
  </si>
  <si>
    <t>FORMATO CALCULO 5% MES JUNIO 2023</t>
  </si>
  <si>
    <t xml:space="preserve">MENOS FACTUAS I.ZARAGOZA </t>
  </si>
  <si>
    <t xml:space="preserve">APORTACION </t>
  </si>
  <si>
    <t>TOTAL A PAGAR 5% APORTACION</t>
  </si>
  <si>
    <r>
      <t xml:space="preserve">CTA. BANCARIA </t>
    </r>
    <r>
      <rPr>
        <b/>
        <i/>
        <sz val="10"/>
        <rFont val="Arial"/>
        <family val="2"/>
      </rPr>
      <t>03270323731 CUENTA CONTABLE  INDETEC 1112-2-03</t>
    </r>
  </si>
  <si>
    <r>
      <t xml:space="preserve">CTA. BANCARIA </t>
    </r>
    <r>
      <rPr>
        <b/>
        <i/>
        <sz val="10"/>
        <rFont val="Arial"/>
        <family val="2"/>
      </rPr>
      <t>65500646538   CUENTA CONTABLE  INDETEC  1112-1-01</t>
    </r>
  </si>
  <si>
    <t>1 CILINDRO GAS CLORO 68kg # 7384078Y/ ADQ.JUN 2023</t>
  </si>
  <si>
    <t>Renovacion Licencia Kaspersky 3 años/Jun 2023</t>
  </si>
  <si>
    <t>Software Office 365 y Suscrip Hotmail  2023-2023</t>
  </si>
  <si>
    <t xml:space="preserve">GERARDO ARTURO GARCIA BANDA </t>
  </si>
  <si>
    <t xml:space="preserve">Servicio electrico a Pozo 3 </t>
  </si>
  <si>
    <t xml:space="preserve">Aforo pozo usuarios para analisis </t>
  </si>
  <si>
    <t>p.e 24/julio/2024</t>
  </si>
  <si>
    <t xml:space="preserve">JUNIO </t>
  </si>
  <si>
    <t xml:space="preserve">ABRIL </t>
  </si>
  <si>
    <t>JULIO</t>
  </si>
  <si>
    <t>A 3357</t>
  </si>
  <si>
    <t>FORMATO CALCULO 5% MES JULIO 2023</t>
  </si>
  <si>
    <t xml:space="preserve">POZO USUARIOS DTO. RIEGO </t>
  </si>
  <si>
    <t xml:space="preserve">P.E. 45/JULIO </t>
  </si>
  <si>
    <t xml:space="preserve">Analisis calidad del agua </t>
  </si>
  <si>
    <t>.</t>
  </si>
  <si>
    <t xml:space="preserve">LABORATORIO J.C.A.S. </t>
  </si>
  <si>
    <t xml:space="preserve">TUBERIA " PRODDER 2022" CONTABILIZADA COMO HERRAM.Y ACCESORIOS GASTO CAPITAL </t>
  </si>
  <si>
    <t xml:space="preserve">ING. DORA MINEE ARREOLA DOZAL </t>
  </si>
  <si>
    <t xml:space="preserve"> INVERSION BANORTE</t>
  </si>
  <si>
    <r>
      <t xml:space="preserve"> INVERSION  CTA.BANCARIA </t>
    </r>
    <r>
      <rPr>
        <b/>
        <i/>
        <sz val="10"/>
        <rFont val="Arial"/>
        <family val="2"/>
      </rPr>
      <t>0608671958    CTA CONTABLE INDETEC  1114-1-01</t>
    </r>
  </si>
  <si>
    <t xml:space="preserve"> CTA CONTABLE CONTPAQ  1114-01-000-000-000</t>
  </si>
  <si>
    <t>AGOSTO</t>
  </si>
  <si>
    <t xml:space="preserve">CORTES DE SERVICIO </t>
  </si>
  <si>
    <r>
      <t xml:space="preserve">CTA. BANCARIA </t>
    </r>
    <r>
      <rPr>
        <b/>
        <i/>
        <sz val="10"/>
        <rFont val="Arial"/>
        <family val="2"/>
      </rPr>
      <t>0305642770 CTA CONTABLE CONTPAQ 1113-03-002  Y SAACG.NET  1112-2-02</t>
    </r>
  </si>
  <si>
    <t>3 ESTANTES METALICOS /ADQ.Julio 2023</t>
  </si>
  <si>
    <t xml:space="preserve">1 MULTIFUNCIONAL BROTHER LASER DCPL5650DN 42 ppm </t>
  </si>
  <si>
    <t xml:space="preserve">JULIO </t>
  </si>
  <si>
    <t>VIDEOPROYECTOR EPSON POWERLite modelo H975A E10+300 s # x89s2800115/Mayo 2023 100-240 V 50/60Hz 3.5-1.6</t>
  </si>
  <si>
    <t>1 Motor Klassen Sumergible HT60 hp-460/60Hz s# 4102  Pozo 3</t>
  </si>
  <si>
    <t xml:space="preserve">Bomba R7LC-6  Nema 6 6-RC # 230272VE  IMP-316 Pozo 3 </t>
  </si>
  <si>
    <t>AGOSTO :</t>
  </si>
  <si>
    <t>NOTA : EN EL MES DE AGOSTO  NO SE APLICARON PAGOS DE IGNACIO ZARAGOZA</t>
  </si>
  <si>
    <t>TRANSFERENCIA</t>
  </si>
  <si>
    <t>INVERSION</t>
  </si>
  <si>
    <t xml:space="preserve">SEPTIEMBRE: </t>
  </si>
  <si>
    <t>A 3441</t>
  </si>
  <si>
    <t>AL DIA :</t>
  </si>
  <si>
    <t>Grua (11-08-2023)</t>
  </si>
  <si>
    <t>P.E.42/AGO</t>
  </si>
  <si>
    <t>P.E. 22/julio</t>
  </si>
  <si>
    <t>BOMBAS KLASSEN S.A. DE C.V.</t>
  </si>
  <si>
    <t>P.E.38/AGO</t>
  </si>
  <si>
    <t>P.E.73/SEPT</t>
  </si>
  <si>
    <t xml:space="preserve">Revision eq.electrico arrancador  </t>
  </si>
  <si>
    <t>FELIPE RUIZ GONZALEZ</t>
  </si>
  <si>
    <t>P.E.33/SEPT</t>
  </si>
  <si>
    <t xml:space="preserve">1 MASCARA FACIAL DE CARA COMPLETA PARA PROTECCION DE GASES PELIGROSOS </t>
  </si>
  <si>
    <t>SEPTIEMBRE</t>
  </si>
  <si>
    <t xml:space="preserve">CONSTR.REGISTRO AGUA POTABLE CALLE BUGAMBILIAS Y 31 </t>
  </si>
  <si>
    <t>FORMATO CALCULO 5% MES SEPTIEMBRE 2023</t>
  </si>
  <si>
    <t>A 3480</t>
  </si>
  <si>
    <t xml:space="preserve"> CTA CONTABLE CONTPAQ  1113-03-001-000-000</t>
  </si>
  <si>
    <r>
      <t xml:space="preserve"> CTA.BANCARIA 0607324499 </t>
    </r>
    <r>
      <rPr>
        <b/>
        <i/>
        <sz val="10"/>
        <rFont val="Arial"/>
        <family val="2"/>
      </rPr>
      <t>JMAS IGN.ZARAGOZA     CTA CONTABLE INDETEC  1112-2-01</t>
    </r>
  </si>
  <si>
    <t>FORMATO CALCULO 5% MES AGOSTO 2023</t>
  </si>
  <si>
    <t xml:space="preserve"> INTANGIBLES </t>
  </si>
  <si>
    <t xml:space="preserve">EQUIPO DE COMUNICACIÓN </t>
  </si>
  <si>
    <t xml:space="preserve">1 Bomba M5MO.430-12 Nema 6 3-4 RC # 230272VE Pozo 4 </t>
  </si>
  <si>
    <t>REPARACION DE POZO 3 MAQUILADORA   $ 72,001.74</t>
  </si>
  <si>
    <t>1 CELULAR SAMSUNG A34-5G, PLATA #SMA346 M/N , IMEI.356430/20/046441/0 ADQ AGO 2023</t>
  </si>
  <si>
    <t xml:space="preserve">ADQUISICIONES   </t>
  </si>
  <si>
    <t xml:space="preserve">TUBERIA PARA ALCANTARILLADO </t>
  </si>
  <si>
    <t>TUBERIA PARA AGUA POTABLE</t>
  </si>
  <si>
    <t>OCTUBRE</t>
  </si>
  <si>
    <t>FORMATO CALCULO 5% MES OCTUBRE 2023</t>
  </si>
  <si>
    <t xml:space="preserve">APOYO JCAS PARA PANELES SOLARES </t>
  </si>
  <si>
    <t>ANTICIPO  50 % PARA PANELES</t>
  </si>
  <si>
    <t>p.e 46/Mar</t>
  </si>
  <si>
    <t xml:space="preserve">Servicios Personales </t>
  </si>
  <si>
    <t xml:space="preserve">APROBADO </t>
  </si>
  <si>
    <t xml:space="preserve">AMPLIACIONES y/u REDUCCIONES </t>
  </si>
  <si>
    <t>MODIFICADO</t>
  </si>
  <si>
    <t xml:space="preserve">DEVENGADO </t>
  </si>
  <si>
    <t xml:space="preserve">PAGADO </t>
  </si>
  <si>
    <t xml:space="preserve">SUBEJERCICIO </t>
  </si>
  <si>
    <t xml:space="preserve">Materiales y Suministros </t>
  </si>
  <si>
    <t>Servicios Generales</t>
  </si>
  <si>
    <t xml:space="preserve">Transferencias,Asignaciones, Subsidios y Otras ayudas </t>
  </si>
  <si>
    <t xml:space="preserve">Bienes Muebles,Inmuebles e Intangibles </t>
  </si>
  <si>
    <t xml:space="preserve">POZO 1 C.A.M. </t>
  </si>
  <si>
    <t xml:space="preserve">POZO 2 B. CARMEÑO </t>
  </si>
  <si>
    <t>POZO 3 MAQUILADORA</t>
  </si>
  <si>
    <t xml:space="preserve">POZO 4 INFONAVIT </t>
  </si>
  <si>
    <t xml:space="preserve">POZO 5 B.CARBAJAL </t>
  </si>
  <si>
    <t>IMPORTE CORRECTO</t>
  </si>
  <si>
    <t xml:space="preserve">SEDENA O GUARDIA NACIONAL </t>
  </si>
  <si>
    <t xml:space="preserve">  30 % PARA PANELES</t>
  </si>
  <si>
    <t>COMISIONES BANCARIAS NO CONTABILIZADAS</t>
  </si>
  <si>
    <t xml:space="preserve">1 MONEDERO TRAGAMONEDAS,CON TARJETA INCLUIDA ,OSMOSIS B. CARMEÑO </t>
  </si>
  <si>
    <t>OC TUBRE</t>
  </si>
  <si>
    <t>NOTA: EN EL MES DE OCTUBRE SE ADQUIRIO EL SIGUIENTE ACTIVO :</t>
  </si>
  <si>
    <t xml:space="preserve">  10 % PARA PANELES</t>
  </si>
  <si>
    <t>finiquito   PARA PANELES</t>
  </si>
  <si>
    <t>NOVIEMBRE</t>
  </si>
  <si>
    <t>FORMATO CALCULO 5% MES NOVIEMBRE 2023</t>
  </si>
  <si>
    <t>NOTA: EN EL MES DE NOVIEMBRE SE ADQUIRIO EL SIGUIENTE ACTIVO :</t>
  </si>
  <si>
    <t xml:space="preserve">ELAB.3 POZOS DE VISITA DRENAJE CALLE BUGAMBILIAS </t>
  </si>
  <si>
    <t>ADQ.1 CILINDRO 10 KGS P/CALENTON /ADQ. 25-11-2023</t>
  </si>
  <si>
    <t>ADQ.1 CALENTON SOLMATIC MOD 315 /ADQ. 25-11-2023</t>
  </si>
  <si>
    <t xml:space="preserve">20 %  PANELES SOLARES JMAS IGN.ZARAGOZA </t>
  </si>
  <si>
    <t>DICIEMBRE</t>
  </si>
  <si>
    <t>PANELES SOLARES JMAS IGN.ZARAGOZA</t>
  </si>
  <si>
    <t xml:space="preserve">INFRAESTRUCTURA DE ALCANTARILLADO </t>
  </si>
  <si>
    <t>P.C.00683/NOV</t>
  </si>
  <si>
    <t>Revision eq.electrico Y rep.relevador de sobrecarga</t>
  </si>
  <si>
    <t>DEVOLUCION 28 DIC 2023</t>
  </si>
  <si>
    <t>P.E.00330</t>
  </si>
  <si>
    <t>ANUAL</t>
  </si>
  <si>
    <t>CONCILIACION BANCARIA 31 DE DICIEMBRE    2023</t>
  </si>
  <si>
    <t>CONCILIACION BANCARIA DE DICIEMBRE 2023</t>
  </si>
  <si>
    <t>CONCILIACION BANCARIA MES DE 31 DE DICIEMBRE  2023</t>
  </si>
  <si>
    <t>CONCILIACION BANCARIA MES DE 31 DE DICIEMBRE DEL 2023</t>
  </si>
  <si>
    <t>__/__/2023</t>
  </si>
  <si>
    <t>150 MICROMEDIDORES MCA.CICASA,MODELO MS DE LAUNET,CLASE B/ ADQ DIC 2023 PRODDER</t>
  </si>
  <si>
    <t>Maq.otros eq. y Herrramienta ( Eq.Cloracion)</t>
  </si>
  <si>
    <t>BIENES MUEBLES</t>
  </si>
  <si>
    <r>
      <t xml:space="preserve">FORMATO CALCULO 5% MES </t>
    </r>
    <r>
      <rPr>
        <b/>
        <sz val="11"/>
        <color theme="1"/>
        <rFont val="Calibri"/>
        <family val="2"/>
        <scheme val="minor"/>
      </rPr>
      <t xml:space="preserve">DICIEMBRE </t>
    </r>
    <r>
      <rPr>
        <sz val="11"/>
        <color theme="1"/>
        <rFont val="Calibri"/>
        <family val="2"/>
        <scheme val="minor"/>
      </rPr>
      <t>2023</t>
    </r>
  </si>
  <si>
    <t>CONCILIACION BANCARIA AL DIA :  31 DE DICIEMBRE 2023</t>
  </si>
  <si>
    <t xml:space="preserve">P.E. </t>
  </si>
  <si>
    <t xml:space="preserve">TRANSFERENCIA DE YAZAKI </t>
  </si>
  <si>
    <t>TRASPASO</t>
  </si>
  <si>
    <t>USUARIO NO IDENTIFICADO</t>
  </si>
  <si>
    <t>SECRETARIA DE AGRICULTURA Y DESARROLLO</t>
  </si>
  <si>
    <t xml:space="preserve">P.INGRESOS </t>
  </si>
  <si>
    <t>INGRESOS 31 DE DICIEMBRE 2023</t>
  </si>
  <si>
    <t>NOTA: EN EL MES DE DICIEMBRE SE ADQUIRIO EL SIGUIENTE ACTIVO :</t>
  </si>
  <si>
    <t>324 mts o 54 TUBOS 3" PVC HIDR  RD32.5 /DIC 23 PRODDER C.Privada de Ambrosio Royo</t>
  </si>
  <si>
    <t>RECURSOS JMAS I. ZARAGOZA</t>
  </si>
  <si>
    <t>INGRESO JMAS I.ZARA</t>
  </si>
  <si>
    <t>PANELES SOLARES</t>
  </si>
  <si>
    <t xml:space="preserve">NOTA: </t>
  </si>
  <si>
    <t>Se hizo la ampliacion presupuestal debido a los apoyos de JCAS a JMAS IGNACIO</t>
  </si>
  <si>
    <t>Zaragoza</t>
  </si>
  <si>
    <t>INVERSION.-</t>
  </si>
  <si>
    <t>OCT,NOV..</t>
  </si>
  <si>
    <t>MAQUINARIA OTROS EQ.Y HERRAMIENTA</t>
  </si>
  <si>
    <t>TOTAL BIENES MUEBLES</t>
  </si>
  <si>
    <t xml:space="preserve">INFRAESTRUCTURA HIDRICA </t>
  </si>
  <si>
    <t>INFRAESTRUCTURA HIDRICA</t>
  </si>
  <si>
    <t>1 DE ENERO AL 31 DE DICIEMBRE 2023 .</t>
  </si>
  <si>
    <t>MICROMEDIDORES</t>
  </si>
  <si>
    <t>OSMOSIS B,CARMEÑO</t>
  </si>
  <si>
    <t>MES ADQ.</t>
  </si>
  <si>
    <t>MES ADQ .</t>
  </si>
  <si>
    <t>TOTAL CTAS.INVERSION EJ.2023</t>
  </si>
  <si>
    <t>TOTAL ADQUISICIONES EJ.2023</t>
  </si>
  <si>
    <t>OCT-NOV</t>
  </si>
  <si>
    <t>PENDIENTE EJERCER</t>
  </si>
  <si>
    <t>REMANENTE</t>
  </si>
  <si>
    <t>UTILIDAD DEL EJERCICIO</t>
  </si>
  <si>
    <t>Rev.Electrica e Inst. de Refacciones</t>
  </si>
  <si>
    <t>P.C 00782/DIC</t>
  </si>
  <si>
    <t>PROTECTOR FASE 440 VOLTS</t>
  </si>
  <si>
    <t>P.C 00784/DIC</t>
  </si>
  <si>
    <t>INTERRuptor Termomagnetico 200 amp</t>
  </si>
  <si>
    <t>31 DE DICIEMBRE DEL 2023</t>
  </si>
  <si>
    <t>OCT</t>
  </si>
  <si>
    <t>NOV</t>
  </si>
  <si>
    <t>PANELES</t>
  </si>
  <si>
    <t>REHABILITACION</t>
  </si>
  <si>
    <t>AMPLIACION</t>
  </si>
  <si>
    <t>MODERNIZACION</t>
  </si>
  <si>
    <t>TOTAL INVERSION</t>
  </si>
  <si>
    <t>EQ. DE COMPUTO  (1241-3-51501)</t>
  </si>
  <si>
    <t>MOBILIARIO Y EQ.DE OFICINA Y ESTANTERIA ( 1241-3-51501)</t>
  </si>
  <si>
    <t>PANELES SOLARES JMAS IGN.ZARAGOZA APOYO JCAS /ADQ.OCT,NOV 2023</t>
  </si>
  <si>
    <t xml:space="preserve">EQ.DE GENERACION ELECTRICA ( 1246-6-56601 ) </t>
  </si>
  <si>
    <t xml:space="preserve">DIRECTORA FINANCIERA </t>
  </si>
  <si>
    <t>ING. DORA MINEE ARREOLA DOZAL</t>
  </si>
  <si>
    <t>DIRECTORIA EJECUTIVA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</si>
</sst>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  <numFmt numFmtId="166" formatCode="#,##0.00_ ;[Red]\-#,##0.00\ "/>
    <numFmt numFmtId="167" formatCode="_(&quot;$&quot;* #,##0.00_);_(&quot;$&quot;* \(#,##0.00\);_(&quot;$&quot;* &quot;-&quot;??_);_(@_)"/>
    <numFmt numFmtId="168" formatCode="dd\-mm\-yy;@"/>
    <numFmt numFmtId="169" formatCode="#,##0_ ;[Red]\-#,##0\ 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4"/>
      <color indexed="9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indexed="58"/>
      <name val="Arial"/>
      <family val="2"/>
    </font>
    <font>
      <b/>
      <sz val="12"/>
      <color indexed="9"/>
      <name val="Arial"/>
      <family val="2"/>
    </font>
    <font>
      <b/>
      <sz val="8"/>
      <color indexed="9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i/>
      <sz val="11"/>
      <name val="Arial"/>
      <family val="2"/>
    </font>
    <font>
      <sz val="8"/>
      <name val="Arial"/>
      <family val="2"/>
    </font>
    <font>
      <sz val="11"/>
      <color theme="0"/>
      <name val="Arial"/>
      <family val="2"/>
    </font>
    <font>
      <b/>
      <i/>
      <sz val="11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sz val="11"/>
      <color rgb="FF538135"/>
      <name val="Tahoma"/>
      <family val="2"/>
    </font>
    <font>
      <sz val="8"/>
      <color rgb="FF538135"/>
      <name val="Tahoma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9"/>
      <color theme="1"/>
      <name val="Arial"/>
      <family val="2"/>
    </font>
    <font>
      <b/>
      <sz val="11"/>
      <name val="Arial Unicode MS"/>
      <family val="2"/>
    </font>
    <font>
      <b/>
      <sz val="12"/>
      <name val="Arial Unicode MS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 Unicode MS"/>
      <family val="2"/>
    </font>
    <font>
      <b/>
      <sz val="10"/>
      <name val="Arial Unicode MS"/>
      <family val="2"/>
    </font>
    <font>
      <b/>
      <sz val="9"/>
      <color theme="1"/>
      <name val="Calibri"/>
      <family val="2"/>
      <scheme val="minor"/>
    </font>
    <font>
      <sz val="8"/>
      <name val="Arial Unicode MS"/>
      <family val="2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sz val="8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7"/>
      <name val="Arial Unicode MS"/>
      <family val="2"/>
    </font>
    <font>
      <sz val="7"/>
      <name val="Arial Unicode MS"/>
      <family val="2"/>
    </font>
    <font>
      <b/>
      <sz val="10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color rgb="FF000000"/>
      <name val="Tahoma"/>
      <family val="2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9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50"/>
        <bgColor indexed="22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39">
    <border>
      <left/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1" fillId="0" borderId="0"/>
    <xf numFmtId="0" fontId="61" fillId="0" borderId="0" applyNumberFormat="0" applyFill="0" applyBorder="0" applyAlignment="0" applyProtection="0"/>
  </cellStyleXfs>
  <cellXfs count="395">
    <xf numFmtId="0" fontId="0" fillId="0" borderId="0" xfId="0"/>
    <xf numFmtId="43" fontId="13" fillId="2" borderId="3" xfId="1" applyFont="1" applyFill="1" applyBorder="1" applyAlignment="1" applyProtection="1">
      <alignment horizontal="right" vertical="center"/>
    </xf>
    <xf numFmtId="9" fontId="13" fillId="2" borderId="4" xfId="2" applyFont="1" applyFill="1" applyBorder="1" applyAlignment="1" applyProtection="1">
      <alignment horizontal="right" vertical="center"/>
    </xf>
    <xf numFmtId="43" fontId="15" fillId="0" borderId="6" xfId="1" applyFont="1" applyFill="1" applyBorder="1" applyAlignment="1" applyProtection="1">
      <alignment horizontal="right" vertical="center"/>
    </xf>
    <xf numFmtId="9" fontId="15" fillId="0" borderId="7" xfId="2" applyFont="1" applyFill="1" applyBorder="1" applyAlignment="1" applyProtection="1">
      <alignment horizontal="right" vertical="center"/>
    </xf>
    <xf numFmtId="43" fontId="13" fillId="2" borderId="6" xfId="1" applyFont="1" applyFill="1" applyBorder="1" applyAlignment="1" applyProtection="1">
      <alignment horizontal="right" vertical="center"/>
    </xf>
    <xf numFmtId="43" fontId="13" fillId="0" borderId="6" xfId="1" applyFont="1" applyFill="1" applyBorder="1" applyAlignment="1" applyProtection="1">
      <alignment horizontal="right" vertical="center"/>
    </xf>
    <xf numFmtId="43" fontId="15" fillId="0" borderId="6" xfId="1" applyFont="1" applyFill="1" applyBorder="1" applyAlignment="1" applyProtection="1">
      <alignment horizontal="right" vertical="center"/>
      <protection locked="0"/>
    </xf>
    <xf numFmtId="164" fontId="15" fillId="0" borderId="6" xfId="1" applyNumberFormat="1" applyFont="1" applyFill="1" applyBorder="1" applyAlignment="1" applyProtection="1">
      <alignment horizontal="right" vertical="center"/>
    </xf>
    <xf numFmtId="164" fontId="13" fillId="2" borderId="6" xfId="1" applyNumberFormat="1" applyFont="1" applyFill="1" applyBorder="1" applyAlignment="1" applyProtection="1">
      <alignment horizontal="right" vertical="center"/>
    </xf>
    <xf numFmtId="164" fontId="13" fillId="0" borderId="6" xfId="1" applyNumberFormat="1" applyFont="1" applyFill="1" applyBorder="1" applyAlignment="1" applyProtection="1">
      <alignment horizontal="right" vertical="center"/>
    </xf>
    <xf numFmtId="164" fontId="15" fillId="0" borderId="6" xfId="1" applyNumberFormat="1" applyFont="1" applyFill="1" applyBorder="1" applyAlignment="1" applyProtection="1">
      <alignment horizontal="right" vertical="center"/>
      <protection locked="0"/>
    </xf>
    <xf numFmtId="164" fontId="15" fillId="0" borderId="9" xfId="1" applyNumberFormat="1" applyFont="1" applyFill="1" applyBorder="1" applyAlignment="1" applyProtection="1">
      <alignment horizontal="right" vertical="center"/>
      <protection locked="0"/>
    </xf>
    <xf numFmtId="9" fontId="15" fillId="0" borderId="6" xfId="2" applyFont="1" applyFill="1" applyBorder="1" applyAlignment="1" applyProtection="1">
      <alignment horizontal="right" vertical="center"/>
      <protection locked="0"/>
    </xf>
    <xf numFmtId="43" fontId="15" fillId="7" borderId="6" xfId="1" applyFont="1" applyFill="1" applyBorder="1" applyAlignment="1" applyProtection="1">
      <alignment horizontal="right" vertical="center"/>
      <protection locked="0"/>
    </xf>
    <xf numFmtId="43" fontId="15" fillId="3" borderId="6" xfId="1" applyFont="1" applyFill="1" applyBorder="1" applyAlignment="1" applyProtection="1">
      <alignment horizontal="right" vertical="center"/>
    </xf>
    <xf numFmtId="43" fontId="13" fillId="7" borderId="6" xfId="1" applyFont="1" applyFill="1" applyBorder="1" applyAlignment="1" applyProtection="1">
      <alignment horizontal="right" vertical="center"/>
      <protection locked="0"/>
    </xf>
    <xf numFmtId="164" fontId="15" fillId="7" borderId="6" xfId="1" applyNumberFormat="1" applyFont="1" applyFill="1" applyBorder="1" applyAlignment="1" applyProtection="1">
      <alignment horizontal="right" vertical="center"/>
      <protection locked="0"/>
    </xf>
    <xf numFmtId="164" fontId="13" fillId="7" borderId="6" xfId="1" applyNumberFormat="1" applyFont="1" applyFill="1" applyBorder="1" applyAlignment="1" applyProtection="1">
      <alignment horizontal="right" vertical="center"/>
      <protection locked="0"/>
    </xf>
    <xf numFmtId="165" fontId="15" fillId="7" borderId="6" xfId="1" applyNumberFormat="1" applyFont="1" applyFill="1" applyBorder="1" applyAlignment="1" applyProtection="1">
      <alignment horizontal="right" vertical="center"/>
      <protection locked="0"/>
    </xf>
    <xf numFmtId="164" fontId="17" fillId="7" borderId="6" xfId="1" applyNumberFormat="1" applyFont="1" applyFill="1" applyBorder="1" applyAlignment="1" applyProtection="1">
      <alignment horizontal="right" vertical="center"/>
      <protection locked="0"/>
    </xf>
    <xf numFmtId="164" fontId="15" fillId="7" borderId="9" xfId="1" applyNumberFormat="1" applyFont="1" applyFill="1" applyBorder="1" applyAlignment="1" applyProtection="1">
      <alignment horizontal="right" vertical="center"/>
      <protection locked="0"/>
    </xf>
    <xf numFmtId="164" fontId="18" fillId="0" borderId="7" xfId="1" applyNumberFormat="1" applyFont="1" applyFill="1" applyBorder="1" applyAlignment="1" applyProtection="1">
      <alignment horizontal="right" vertical="center"/>
    </xf>
    <xf numFmtId="43" fontId="15" fillId="8" borderId="6" xfId="1" applyFont="1" applyFill="1" applyBorder="1" applyAlignment="1" applyProtection="1">
      <alignment horizontal="right" vertical="center"/>
    </xf>
    <xf numFmtId="9" fontId="15" fillId="8" borderId="7" xfId="2" applyFont="1" applyFill="1" applyBorder="1" applyAlignment="1" applyProtection="1">
      <alignment horizontal="right" vertical="center"/>
    </xf>
    <xf numFmtId="43" fontId="15" fillId="9" borderId="6" xfId="1" applyFont="1" applyFill="1" applyBorder="1" applyAlignment="1" applyProtection="1">
      <alignment horizontal="right" vertical="center"/>
      <protection locked="0"/>
    </xf>
    <xf numFmtId="43" fontId="15" fillId="9" borderId="6" xfId="1" applyFont="1" applyFill="1" applyBorder="1" applyAlignment="1" applyProtection="1">
      <alignment horizontal="right" vertical="center"/>
    </xf>
    <xf numFmtId="0" fontId="0" fillId="0" borderId="0" xfId="0" applyProtection="1">
      <protection locked="0"/>
    </xf>
    <xf numFmtId="0" fontId="4" fillId="4" borderId="0" xfId="3" applyFont="1" applyFill="1" applyProtection="1">
      <protection locked="0"/>
    </xf>
    <xf numFmtId="0" fontId="8" fillId="0" borderId="0" xfId="0" applyFont="1" applyProtection="1">
      <protection locked="0"/>
    </xf>
    <xf numFmtId="1" fontId="9" fillId="0" borderId="0" xfId="3" applyNumberFormat="1" applyFont="1" applyAlignment="1" applyProtection="1">
      <alignment horizontal="center"/>
      <protection locked="0"/>
    </xf>
    <xf numFmtId="1" fontId="10" fillId="0" borderId="0" xfId="3" applyNumberFormat="1" applyFont="1" applyAlignment="1" applyProtection="1">
      <alignment horizontal="center"/>
      <protection locked="0"/>
    </xf>
    <xf numFmtId="0" fontId="4" fillId="0" borderId="0" xfId="3" applyFont="1" applyProtection="1">
      <protection locked="0"/>
    </xf>
    <xf numFmtId="0" fontId="11" fillId="6" borderId="1" xfId="3" applyFont="1" applyFill="1" applyBorder="1" applyAlignment="1" applyProtection="1">
      <alignment horizontal="center" vertical="center"/>
      <protection locked="0"/>
    </xf>
    <xf numFmtId="1" fontId="11" fillId="6" borderId="1" xfId="3" applyNumberFormat="1" applyFont="1" applyFill="1" applyBorder="1" applyAlignment="1" applyProtection="1">
      <alignment horizontal="center" vertical="center" wrapText="1"/>
      <protection locked="0"/>
    </xf>
    <xf numFmtId="1" fontId="12" fillId="6" borderId="1" xfId="3" applyNumberFormat="1" applyFont="1" applyFill="1" applyBorder="1" applyAlignment="1" applyProtection="1">
      <alignment horizontal="center" vertical="center" wrapText="1"/>
      <protection locked="0"/>
    </xf>
    <xf numFmtId="43" fontId="13" fillId="2" borderId="3" xfId="1" applyFont="1" applyFill="1" applyBorder="1" applyAlignment="1" applyProtection="1">
      <alignment horizontal="right" vertical="center"/>
      <protection locked="0"/>
    </xf>
    <xf numFmtId="9" fontId="13" fillId="2" borderId="4" xfId="2" applyFont="1" applyFill="1" applyBorder="1" applyAlignment="1" applyProtection="1">
      <alignment horizontal="right" vertical="center"/>
      <protection locked="0"/>
    </xf>
    <xf numFmtId="9" fontId="15" fillId="0" borderId="7" xfId="2" applyFont="1" applyFill="1" applyBorder="1" applyAlignment="1" applyProtection="1">
      <alignment horizontal="right" vertical="center"/>
      <protection locked="0"/>
    </xf>
    <xf numFmtId="166" fontId="15" fillId="7" borderId="6" xfId="1" applyNumberFormat="1" applyFont="1" applyFill="1" applyBorder="1" applyAlignment="1" applyProtection="1">
      <alignment horizontal="right" vertical="center"/>
      <protection locked="0"/>
    </xf>
    <xf numFmtId="43" fontId="15" fillId="0" borderId="12" xfId="1" applyFont="1" applyFill="1" applyBorder="1" applyAlignment="1" applyProtection="1">
      <alignment horizontal="right" vertical="center"/>
      <protection locked="0"/>
    </xf>
    <xf numFmtId="43" fontId="13" fillId="2" borderId="6" xfId="1" applyFont="1" applyFill="1" applyBorder="1" applyAlignment="1" applyProtection="1">
      <alignment horizontal="right" vertical="center"/>
      <protection locked="0"/>
    </xf>
    <xf numFmtId="43" fontId="13" fillId="0" borderId="6" xfId="1" applyFont="1" applyFill="1" applyBorder="1" applyAlignment="1" applyProtection="1">
      <alignment horizontal="right" vertical="center"/>
      <protection locked="0"/>
    </xf>
    <xf numFmtId="9" fontId="13" fillId="2" borderId="7" xfId="2" applyFont="1" applyFill="1" applyBorder="1" applyAlignment="1" applyProtection="1">
      <alignment horizontal="right" vertical="center"/>
      <protection locked="0"/>
    </xf>
    <xf numFmtId="43" fontId="15" fillId="8" borderId="9" xfId="1" applyFont="1" applyFill="1" applyBorder="1" applyAlignment="1" applyProtection="1">
      <alignment horizontal="right" vertical="center"/>
      <protection locked="0"/>
    </xf>
    <xf numFmtId="0" fontId="0" fillId="8" borderId="0" xfId="0" applyFill="1" applyProtection="1">
      <protection locked="0"/>
    </xf>
    <xf numFmtId="43" fontId="15" fillId="0" borderId="11" xfId="1" applyFont="1" applyFill="1" applyBorder="1" applyAlignment="1" applyProtection="1">
      <alignment horizontal="right" vertical="center"/>
      <protection locked="0"/>
    </xf>
    <xf numFmtId="164" fontId="13" fillId="2" borderId="6" xfId="1" applyNumberFormat="1" applyFont="1" applyFill="1" applyBorder="1" applyAlignment="1" applyProtection="1">
      <alignment horizontal="right" vertical="center"/>
      <protection locked="0"/>
    </xf>
    <xf numFmtId="164" fontId="13" fillId="0" borderId="6" xfId="1" applyNumberFormat="1" applyFont="1" applyFill="1" applyBorder="1" applyAlignment="1" applyProtection="1">
      <alignment horizontal="right" vertical="center"/>
      <protection locked="0"/>
    </xf>
    <xf numFmtId="9" fontId="13" fillId="0" borderId="7" xfId="2" applyFont="1" applyFill="1" applyBorder="1" applyAlignment="1" applyProtection="1">
      <alignment horizontal="right" vertical="center"/>
      <protection locked="0"/>
    </xf>
    <xf numFmtId="164" fontId="13" fillId="9" borderId="6" xfId="1" applyNumberFormat="1" applyFont="1" applyFill="1" applyBorder="1" applyAlignment="1" applyProtection="1">
      <alignment horizontal="right" vertical="center"/>
      <protection locked="0"/>
    </xf>
    <xf numFmtId="43" fontId="13" fillId="9" borderId="6" xfId="1" applyFont="1" applyFill="1" applyBorder="1" applyAlignment="1" applyProtection="1">
      <alignment horizontal="right" vertical="center"/>
      <protection locked="0"/>
    </xf>
    <xf numFmtId="0" fontId="0" fillId="0" borderId="0" xfId="0" applyFill="1" applyProtection="1">
      <protection locked="0"/>
    </xf>
    <xf numFmtId="43" fontId="15" fillId="0" borderId="9" xfId="1" applyFont="1" applyFill="1" applyBorder="1" applyAlignment="1" applyProtection="1">
      <alignment horizontal="right" vertical="center"/>
      <protection locked="0"/>
    </xf>
    <xf numFmtId="9" fontId="15" fillId="0" borderId="10" xfId="2" applyFont="1" applyFill="1" applyBorder="1" applyAlignment="1" applyProtection="1">
      <alignment horizontal="right" vertical="center"/>
      <protection locked="0"/>
    </xf>
    <xf numFmtId="164" fontId="4" fillId="0" borderId="0" xfId="3" applyNumberFormat="1" applyFont="1" applyProtection="1">
      <protection locked="0"/>
    </xf>
    <xf numFmtId="9" fontId="15" fillId="0" borderId="6" xfId="2" applyFont="1" applyFill="1" applyBorder="1" applyAlignment="1" applyProtection="1">
      <alignment horizontal="right" vertical="center"/>
    </xf>
    <xf numFmtId="165" fontId="15" fillId="0" borderId="6" xfId="1" applyNumberFormat="1" applyFont="1" applyFill="1" applyBorder="1" applyAlignment="1" applyProtection="1">
      <alignment horizontal="right" vertical="center"/>
    </xf>
    <xf numFmtId="43" fontId="15" fillId="2" borderId="6" xfId="1" applyFont="1" applyFill="1" applyBorder="1" applyAlignment="1" applyProtection="1">
      <alignment horizontal="right" vertical="center"/>
      <protection locked="0"/>
    </xf>
    <xf numFmtId="43" fontId="15" fillId="2" borderId="6" xfId="1" applyFont="1" applyFill="1" applyBorder="1" applyAlignment="1" applyProtection="1">
      <alignment horizontal="right" vertical="center"/>
    </xf>
    <xf numFmtId="9" fontId="15" fillId="2" borderId="7" xfId="2" applyFont="1" applyFill="1" applyBorder="1" applyAlignment="1" applyProtection="1">
      <alignment horizontal="right" vertical="center"/>
      <protection locked="0"/>
    </xf>
    <xf numFmtId="1" fontId="6" fillId="4" borderId="0" xfId="3" applyNumberFormat="1" applyFont="1" applyFill="1" applyAlignment="1" applyProtection="1">
      <protection locked="0"/>
    </xf>
    <xf numFmtId="0" fontId="0" fillId="0" borderId="0" xfId="0" applyFill="1"/>
    <xf numFmtId="0" fontId="6" fillId="2" borderId="2" xfId="0" applyFont="1" applyFill="1" applyBorder="1" applyAlignment="1" applyProtection="1">
      <alignment horizontal="left" vertical="center"/>
    </xf>
    <xf numFmtId="0" fontId="14" fillId="0" borderId="5" xfId="0" applyFont="1" applyBorder="1" applyAlignment="1" applyProtection="1">
      <alignment horizontal="left" vertical="center" indent="2"/>
    </xf>
    <xf numFmtId="0" fontId="14" fillId="0" borderId="5" xfId="0" applyFont="1" applyBorder="1" applyAlignment="1" applyProtection="1">
      <alignment horizontal="left" vertical="center" indent="4"/>
    </xf>
    <xf numFmtId="0" fontId="15" fillId="0" borderId="5" xfId="0" applyFont="1" applyBorder="1" applyAlignment="1" applyProtection="1">
      <alignment horizontal="left" vertical="center" indent="6"/>
    </xf>
    <xf numFmtId="0" fontId="15" fillId="0" borderId="5" xfId="0" applyFont="1" applyBorder="1" applyAlignment="1" applyProtection="1">
      <alignment horizontal="left" vertical="center" indent="4"/>
    </xf>
    <xf numFmtId="0" fontId="15" fillId="0" borderId="5" xfId="0" applyFont="1" applyBorder="1" applyAlignment="1" applyProtection="1">
      <alignment horizontal="left" vertical="center" indent="2"/>
    </xf>
    <xf numFmtId="0" fontId="6" fillId="2" borderId="5" xfId="0" applyFont="1" applyFill="1" applyBorder="1" applyAlignment="1" applyProtection="1">
      <alignment horizontal="left" vertical="center"/>
    </xf>
    <xf numFmtId="0" fontId="16" fillId="2" borderId="5" xfId="0" applyFont="1" applyFill="1" applyBorder="1" applyAlignment="1" applyProtection="1">
      <alignment horizontal="right" vertical="center"/>
    </xf>
    <xf numFmtId="0" fontId="15" fillId="8" borderId="8" xfId="0" applyFont="1" applyFill="1" applyBorder="1" applyAlignment="1" applyProtection="1">
      <alignment horizontal="left" vertical="center" indent="2"/>
    </xf>
    <xf numFmtId="0" fontId="15" fillId="0" borderId="11" xfId="0" applyFont="1" applyBorder="1" applyAlignment="1" applyProtection="1">
      <alignment horizontal="left" vertical="center"/>
    </xf>
    <xf numFmtId="0" fontId="15" fillId="0" borderId="14" xfId="0" applyFont="1" applyBorder="1" applyAlignment="1" applyProtection="1">
      <alignment horizontal="left" vertic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5" fillId="0" borderId="5" xfId="0" applyFont="1" applyBorder="1" applyAlignment="1" applyProtection="1">
      <alignment horizontal="left" vertical="center"/>
    </xf>
    <xf numFmtId="0" fontId="15" fillId="2" borderId="5" xfId="0" applyFont="1" applyFill="1" applyBorder="1" applyAlignment="1" applyProtection="1">
      <alignment horizontal="left" vertical="center" indent="2"/>
    </xf>
    <xf numFmtId="0" fontId="13" fillId="0" borderId="5" xfId="0" applyFont="1" applyBorder="1" applyAlignment="1" applyProtection="1">
      <alignment horizontal="left" vertical="center"/>
    </xf>
    <xf numFmtId="0" fontId="13" fillId="0" borderId="5" xfId="0" applyFont="1" applyBorder="1" applyAlignment="1" applyProtection="1">
      <alignment horizontal="left" vertical="center" indent="2"/>
    </xf>
    <xf numFmtId="0" fontId="6" fillId="0" borderId="5" xfId="0" applyFont="1" applyBorder="1" applyAlignment="1" applyProtection="1">
      <alignment horizontal="left" vertical="center"/>
    </xf>
    <xf numFmtId="0" fontId="6" fillId="9" borderId="5" xfId="0" applyFont="1" applyFill="1" applyBorder="1" applyAlignment="1" applyProtection="1">
      <alignment horizontal="left" vertical="center" indent="2"/>
    </xf>
    <xf numFmtId="0" fontId="13" fillId="9" borderId="5" xfId="0" applyFont="1" applyFill="1" applyBorder="1" applyAlignment="1" applyProtection="1">
      <alignment horizontal="left" vertical="center" indent="2"/>
    </xf>
    <xf numFmtId="0" fontId="6" fillId="9" borderId="5" xfId="0" applyFont="1" applyFill="1" applyBorder="1" applyAlignment="1" applyProtection="1">
      <alignment horizontal="left" vertical="center"/>
    </xf>
    <xf numFmtId="0" fontId="15" fillId="0" borderId="5" xfId="0" applyFont="1" applyFill="1" applyBorder="1" applyAlignment="1" applyProtection="1">
      <alignment horizontal="left" vertical="center" indent="4"/>
    </xf>
    <xf numFmtId="0" fontId="15" fillId="0" borderId="5" xfId="0" applyFont="1" applyFill="1" applyBorder="1" applyAlignment="1" applyProtection="1">
      <alignment horizontal="left" vertical="center" indent="2"/>
    </xf>
    <xf numFmtId="0" fontId="15" fillId="0" borderId="8" xfId="0" applyFont="1" applyBorder="1" applyAlignment="1" applyProtection="1">
      <alignment horizontal="left" vertical="center"/>
    </xf>
    <xf numFmtId="1" fontId="7" fillId="5" borderId="0" xfId="3" applyNumberFormat="1" applyFont="1" applyFill="1" applyAlignment="1" applyProtection="1">
      <protection locked="0"/>
    </xf>
    <xf numFmtId="166" fontId="15" fillId="7" borderId="6" xfId="1" quotePrefix="1" applyNumberFormat="1" applyFont="1" applyFill="1" applyBorder="1" applyAlignment="1" applyProtection="1">
      <alignment horizontal="right" vertical="center"/>
      <protection locked="0"/>
    </xf>
    <xf numFmtId="9" fontId="15" fillId="0" borderId="13" xfId="2" applyFont="1" applyFill="1" applyBorder="1" applyAlignment="1" applyProtection="1">
      <alignment horizontal="right" vertical="center"/>
      <protection locked="0"/>
    </xf>
    <xf numFmtId="43" fontId="15" fillId="7" borderId="3" xfId="1" applyFont="1" applyFill="1" applyBorder="1" applyAlignment="1" applyProtection="1">
      <alignment horizontal="right" vertical="center"/>
      <protection locked="0"/>
    </xf>
    <xf numFmtId="43" fontId="15" fillId="0" borderId="3" xfId="1" applyFont="1" applyFill="1" applyBorder="1" applyAlignment="1" applyProtection="1">
      <alignment horizontal="right" vertical="center"/>
    </xf>
    <xf numFmtId="43" fontId="15" fillId="0" borderId="3" xfId="1" applyFont="1" applyFill="1" applyBorder="1" applyAlignment="1" applyProtection="1">
      <alignment horizontal="right" vertical="center"/>
      <protection locked="0"/>
    </xf>
    <xf numFmtId="9" fontId="15" fillId="0" borderId="4" xfId="2" applyFont="1" applyFill="1" applyBorder="1" applyAlignment="1" applyProtection="1">
      <alignment horizontal="right" vertical="center"/>
      <protection locked="0"/>
    </xf>
    <xf numFmtId="0" fontId="6" fillId="2" borderId="8" xfId="0" applyFont="1" applyFill="1" applyBorder="1" applyAlignment="1" applyProtection="1">
      <alignment horizontal="left" vertical="center"/>
    </xf>
    <xf numFmtId="43" fontId="15" fillId="7" borderId="9" xfId="1" applyFont="1" applyFill="1" applyBorder="1" applyAlignment="1" applyProtection="1">
      <alignment horizontal="right" vertical="center"/>
      <protection locked="0"/>
    </xf>
    <xf numFmtId="43" fontId="15" fillId="0" borderId="9" xfId="1" applyFont="1" applyFill="1" applyBorder="1" applyAlignment="1" applyProtection="1">
      <alignment horizontal="right" vertical="center"/>
    </xf>
    <xf numFmtId="9" fontId="15" fillId="0" borderId="10" xfId="2" applyFont="1" applyFill="1" applyBorder="1" applyAlignment="1" applyProtection="1">
      <alignment horizontal="right" vertical="center"/>
    </xf>
    <xf numFmtId="9" fontId="15" fillId="0" borderId="15" xfId="2" applyFont="1" applyFill="1" applyBorder="1" applyAlignment="1" applyProtection="1">
      <alignment horizontal="right" vertical="center"/>
      <protection locked="0"/>
    </xf>
    <xf numFmtId="44" fontId="29" fillId="0" borderId="0" xfId="4" applyFont="1"/>
    <xf numFmtId="0" fontId="4" fillId="0" borderId="0" xfId="5"/>
    <xf numFmtId="44" fontId="0" fillId="0" borderId="0" xfId="0" applyNumberFormat="1"/>
    <xf numFmtId="49" fontId="32" fillId="0" borderId="0" xfId="0" applyNumberFormat="1" applyFont="1" applyAlignment="1">
      <alignment horizontal="left" vertical="top"/>
    </xf>
    <xf numFmtId="0" fontId="29" fillId="0" borderId="0" xfId="0" applyFont="1"/>
    <xf numFmtId="0" fontId="0" fillId="0" borderId="18" xfId="0" applyBorder="1"/>
    <xf numFmtId="4" fontId="32" fillId="0" borderId="0" xfId="0" applyNumberFormat="1" applyFont="1" applyAlignment="1">
      <alignment horizontal="right" vertical="top"/>
    </xf>
    <xf numFmtId="43" fontId="29" fillId="0" borderId="18" xfId="1" applyFont="1" applyBorder="1"/>
    <xf numFmtId="0" fontId="34" fillId="0" borderId="0" xfId="0" applyFont="1"/>
    <xf numFmtId="0" fontId="23" fillId="0" borderId="0" xfId="0" applyFont="1"/>
    <xf numFmtId="4" fontId="0" fillId="0" borderId="0" xfId="0" applyNumberFormat="1"/>
    <xf numFmtId="44" fontId="0" fillId="0" borderId="0" xfId="4" applyFont="1" applyBorder="1"/>
    <xf numFmtId="43" fontId="29" fillId="0" borderId="0" xfId="1" applyFont="1" applyBorder="1"/>
    <xf numFmtId="43" fontId="0" fillId="0" borderId="0" xfId="1" applyFont="1" applyBorder="1"/>
    <xf numFmtId="43" fontId="0" fillId="0" borderId="0" xfId="0" applyNumberFormat="1" applyBorder="1"/>
    <xf numFmtId="43" fontId="0" fillId="0" borderId="18" xfId="1" applyFont="1" applyBorder="1"/>
    <xf numFmtId="44" fontId="0" fillId="0" borderId="0" xfId="4" applyFont="1"/>
    <xf numFmtId="0" fontId="0" fillId="2" borderId="0" xfId="0" applyFill="1"/>
    <xf numFmtId="0" fontId="22" fillId="0" borderId="0" xfId="0" applyFont="1"/>
    <xf numFmtId="49" fontId="24" fillId="0" borderId="0" xfId="0" applyNumberFormat="1" applyFont="1" applyAlignment="1">
      <alignment horizontal="right" vertical="top"/>
    </xf>
    <xf numFmtId="0" fontId="0" fillId="15" borderId="0" xfId="0" applyFill="1"/>
    <xf numFmtId="49" fontId="24" fillId="0" borderId="0" xfId="0" applyNumberFormat="1" applyFont="1" applyAlignment="1">
      <alignment horizontal="left" vertical="top"/>
    </xf>
    <xf numFmtId="44" fontId="27" fillId="0" borderId="0" xfId="6" applyNumberFormat="1" applyFont="1" applyBorder="1" applyAlignment="1">
      <alignment horizontal="center" vertical="center" wrapText="1"/>
    </xf>
    <xf numFmtId="0" fontId="25" fillId="0" borderId="0" xfId="0" applyNumberFormat="1" applyFont="1" applyAlignment="1">
      <alignment horizontal="left" vertical="top"/>
    </xf>
    <xf numFmtId="4" fontId="4" fillId="0" borderId="0" xfId="5" applyNumberFormat="1"/>
    <xf numFmtId="167" fontId="27" fillId="0" borderId="18" xfId="8" applyFont="1" applyBorder="1"/>
    <xf numFmtId="167" fontId="4" fillId="0" borderId="18" xfId="6" applyFont="1" applyBorder="1"/>
    <xf numFmtId="168" fontId="42" fillId="2" borderId="25" xfId="5" applyNumberFormat="1" applyFont="1" applyFill="1" applyBorder="1" applyAlignment="1">
      <alignment horizontal="center"/>
    </xf>
    <xf numFmtId="1" fontId="42" fillId="2" borderId="25" xfId="5" applyNumberFormat="1" applyFont="1" applyFill="1" applyBorder="1" applyAlignment="1">
      <alignment horizontal="center"/>
    </xf>
    <xf numFmtId="4" fontId="42" fillId="2" borderId="25" xfId="5" applyNumberFormat="1" applyFont="1" applyFill="1" applyBorder="1" applyAlignment="1">
      <alignment horizontal="center"/>
    </xf>
    <xf numFmtId="1" fontId="17" fillId="0" borderId="25" xfId="5" applyNumberFormat="1" applyFont="1" applyBorder="1" applyAlignment="1">
      <alignment horizontal="left"/>
    </xf>
    <xf numFmtId="4" fontId="17" fillId="0" borderId="26" xfId="5" applyNumberFormat="1" applyFont="1" applyBorder="1" applyAlignment="1">
      <alignment horizontal="left"/>
    </xf>
    <xf numFmtId="4" fontId="17" fillId="0" borderId="27" xfId="5" applyNumberFormat="1" applyFont="1" applyBorder="1" applyAlignment="1">
      <alignment horizontal="left"/>
    </xf>
    <xf numFmtId="43" fontId="17" fillId="0" borderId="25" xfId="9" applyFont="1" applyFill="1" applyBorder="1" applyAlignment="1">
      <alignment horizontal="right"/>
    </xf>
    <xf numFmtId="4" fontId="17" fillId="0" borderId="25" xfId="5" applyNumberFormat="1" applyFont="1" applyBorder="1" applyAlignment="1">
      <alignment horizontal="left"/>
    </xf>
    <xf numFmtId="44" fontId="4" fillId="0" borderId="0" xfId="7" applyFont="1" applyFill="1" applyBorder="1"/>
    <xf numFmtId="168" fontId="17" fillId="2" borderId="25" xfId="5" applyNumberFormat="1" applyFont="1" applyFill="1" applyBorder="1" applyAlignment="1">
      <alignment horizontal="center"/>
    </xf>
    <xf numFmtId="1" fontId="17" fillId="2" borderId="25" xfId="5" applyNumberFormat="1" applyFont="1" applyFill="1" applyBorder="1" applyAlignment="1">
      <alignment horizontal="center"/>
    </xf>
    <xf numFmtId="4" fontId="17" fillId="2" borderId="26" xfId="5" applyNumberFormat="1" applyFont="1" applyFill="1" applyBorder="1" applyAlignment="1">
      <alignment horizontal="center"/>
    </xf>
    <xf numFmtId="4" fontId="4" fillId="2" borderId="25" xfId="5" applyNumberFormat="1" applyFill="1" applyBorder="1" applyAlignment="1">
      <alignment horizontal="center"/>
    </xf>
    <xf numFmtId="43" fontId="17" fillId="0" borderId="25" xfId="9" applyFont="1" applyFill="1" applyBorder="1" applyAlignment="1">
      <alignment horizontal="center"/>
    </xf>
    <xf numFmtId="4" fontId="4" fillId="0" borderId="0" xfId="10" applyNumberFormat="1" applyFont="1" applyFill="1" applyBorder="1" applyAlignment="1">
      <alignment horizontal="right"/>
    </xf>
    <xf numFmtId="0" fontId="29" fillId="0" borderId="25" xfId="0" applyFont="1" applyBorder="1"/>
    <xf numFmtId="167" fontId="4" fillId="0" borderId="0" xfId="6" applyFont="1" applyBorder="1"/>
    <xf numFmtId="40" fontId="4" fillId="0" borderId="16" xfId="5" applyNumberFormat="1" applyBorder="1"/>
    <xf numFmtId="43" fontId="17" fillId="0" borderId="25" xfId="9" applyFont="1" applyBorder="1" applyAlignment="1"/>
    <xf numFmtId="0" fontId="27" fillId="0" borderId="0" xfId="0" applyFont="1"/>
    <xf numFmtId="44" fontId="27" fillId="0" borderId="0" xfId="7" applyFont="1"/>
    <xf numFmtId="44" fontId="27" fillId="0" borderId="0" xfId="7" applyFont="1" applyAlignment="1">
      <alignment horizontal="left" indent="1"/>
    </xf>
    <xf numFmtId="44" fontId="45" fillId="0" borderId="24" xfId="6" applyNumberFormat="1" applyFont="1" applyBorder="1" applyAlignment="1">
      <alignment horizontal="center" vertical="center" wrapText="1"/>
    </xf>
    <xf numFmtId="0" fontId="45" fillId="16" borderId="28" xfId="5" applyFont="1" applyFill="1" applyBorder="1" applyAlignment="1">
      <alignment horizontal="center" vertical="center" wrapText="1"/>
    </xf>
    <xf numFmtId="44" fontId="45" fillId="16" borderId="28" xfId="5" applyNumberFormat="1" applyFont="1" applyFill="1" applyBorder="1" applyAlignment="1">
      <alignment horizontal="center" vertical="center" wrapText="1"/>
    </xf>
    <xf numFmtId="44" fontId="44" fillId="0" borderId="25" xfId="6" applyNumberFormat="1" applyFont="1" applyFill="1" applyBorder="1" applyAlignment="1">
      <alignment horizontal="centerContinuous" vertical="center" wrapText="1"/>
    </xf>
    <xf numFmtId="44" fontId="45" fillId="0" borderId="28" xfId="6" applyNumberFormat="1" applyFont="1" applyBorder="1" applyAlignment="1">
      <alignment vertical="center"/>
    </xf>
    <xf numFmtId="0" fontId="45" fillId="16" borderId="28" xfId="5" applyFont="1" applyFill="1" applyBorder="1" applyAlignment="1">
      <alignment horizontal="centerContinuous" vertical="center" wrapText="1"/>
    </xf>
    <xf numFmtId="44" fontId="45" fillId="16" borderId="28" xfId="5" applyNumberFormat="1" applyFont="1" applyFill="1" applyBorder="1" applyAlignment="1">
      <alignment horizontal="centerContinuous" vertical="center" wrapText="1"/>
    </xf>
    <xf numFmtId="14" fontId="44" fillId="0" borderId="23" xfId="5" applyNumberFormat="1" applyFont="1" applyBorder="1"/>
    <xf numFmtId="0" fontId="44" fillId="0" borderId="29" xfId="5" applyFont="1" applyBorder="1"/>
    <xf numFmtId="0" fontId="44" fillId="0" borderId="30" xfId="5" applyFont="1" applyBorder="1"/>
    <xf numFmtId="0" fontId="44" fillId="0" borderId="31" xfId="5" applyFont="1" applyBorder="1"/>
    <xf numFmtId="43" fontId="44" fillId="0" borderId="32" xfId="9" applyFont="1" applyBorder="1"/>
    <xf numFmtId="14" fontId="44" fillId="0" borderId="33" xfId="5" applyNumberFormat="1" applyFont="1" applyBorder="1"/>
    <xf numFmtId="0" fontId="44" fillId="0" borderId="34" xfId="5" applyFont="1" applyBorder="1"/>
    <xf numFmtId="0" fontId="44" fillId="0" borderId="33" xfId="5" applyFont="1" applyBorder="1"/>
    <xf numFmtId="0" fontId="44" fillId="0" borderId="0" xfId="5" applyFont="1"/>
    <xf numFmtId="0" fontId="45" fillId="16" borderId="35" xfId="5" applyFont="1" applyFill="1" applyBorder="1" applyAlignment="1">
      <alignment horizontal="centerContinuous" vertical="center" wrapText="1"/>
    </xf>
    <xf numFmtId="14" fontId="44" fillId="0" borderId="20" xfId="5" applyNumberFormat="1" applyFont="1" applyBorder="1"/>
    <xf numFmtId="0" fontId="44" fillId="0" borderId="20" xfId="5" applyFont="1" applyBorder="1"/>
    <xf numFmtId="0" fontId="44" fillId="0" borderId="23" xfId="5" applyFont="1" applyBorder="1"/>
    <xf numFmtId="43" fontId="44" fillId="0" borderId="36" xfId="9" applyFont="1" applyBorder="1"/>
    <xf numFmtId="0" fontId="44" fillId="0" borderId="37" xfId="5" applyFont="1" applyBorder="1"/>
    <xf numFmtId="0" fontId="44" fillId="0" borderId="0" xfId="5" applyFont="1" applyAlignment="1">
      <alignment horizontal="left"/>
    </xf>
    <xf numFmtId="44" fontId="27" fillId="0" borderId="0" xfId="6" applyNumberFormat="1" applyFont="1"/>
    <xf numFmtId="43" fontId="23" fillId="0" borderId="0" xfId="9" applyFont="1"/>
    <xf numFmtId="14" fontId="44" fillId="0" borderId="30" xfId="5" applyNumberFormat="1" applyFont="1" applyBorder="1"/>
    <xf numFmtId="0" fontId="44" fillId="0" borderId="36" xfId="5" applyFont="1" applyBorder="1"/>
    <xf numFmtId="44" fontId="44" fillId="0" borderId="32" xfId="9" applyNumberFormat="1" applyFont="1" applyBorder="1"/>
    <xf numFmtId="0" fontId="44" fillId="0" borderId="32" xfId="5" applyFont="1" applyBorder="1"/>
    <xf numFmtId="0" fontId="44" fillId="0" borderId="38" xfId="5" applyFont="1" applyBorder="1"/>
    <xf numFmtId="44" fontId="46" fillId="0" borderId="0" xfId="7" applyFont="1"/>
    <xf numFmtId="44" fontId="45" fillId="0" borderId="0" xfId="6" applyNumberFormat="1" applyFont="1" applyBorder="1" applyAlignment="1">
      <alignment horizontal="center" vertical="center" wrapText="1"/>
    </xf>
    <xf numFmtId="43" fontId="44" fillId="0" borderId="28" xfId="9" applyFont="1" applyFill="1" applyBorder="1" applyAlignment="1">
      <alignment horizontal="centerContinuous" vertical="center" wrapText="1"/>
    </xf>
    <xf numFmtId="44" fontId="45" fillId="0" borderId="22" xfId="6" applyNumberFormat="1" applyFont="1" applyBorder="1" applyAlignment="1">
      <alignment vertical="center"/>
    </xf>
    <xf numFmtId="0" fontId="44" fillId="0" borderId="25" xfId="5" applyFont="1" applyBorder="1"/>
    <xf numFmtId="0" fontId="47" fillId="0" borderId="25" xfId="5" applyFont="1" applyBorder="1"/>
    <xf numFmtId="43" fontId="44" fillId="0" borderId="25" xfId="9" applyFont="1" applyFill="1" applyBorder="1"/>
    <xf numFmtId="14" fontId="44" fillId="0" borderId="25" xfId="5" applyNumberFormat="1" applyFont="1" applyBorder="1"/>
    <xf numFmtId="43" fontId="44" fillId="0" borderId="25" xfId="9" applyFont="1" applyBorder="1"/>
    <xf numFmtId="44" fontId="45" fillId="0" borderId="22" xfId="9" applyNumberFormat="1" applyFont="1" applyBorder="1"/>
    <xf numFmtId="0" fontId="45" fillId="16" borderId="25" xfId="5" applyFont="1" applyFill="1" applyBorder="1" applyAlignment="1">
      <alignment horizontal="centerContinuous" vertical="center" wrapText="1"/>
    </xf>
    <xf numFmtId="44" fontId="45" fillId="16" borderId="25" xfId="5" applyNumberFormat="1" applyFont="1" applyFill="1" applyBorder="1" applyAlignment="1">
      <alignment horizontal="centerContinuous" vertical="center" wrapText="1"/>
    </xf>
    <xf numFmtId="44" fontId="45" fillId="0" borderId="25" xfId="6" applyNumberFormat="1" applyFont="1" applyBorder="1" applyAlignment="1">
      <alignment vertical="center"/>
    </xf>
    <xf numFmtId="44" fontId="45" fillId="0" borderId="20" xfId="6" applyNumberFormat="1" applyFont="1" applyBorder="1" applyAlignment="1">
      <alignment vertical="center"/>
    </xf>
    <xf numFmtId="44" fontId="45" fillId="0" borderId="0" xfId="6" applyNumberFormat="1" applyFont="1" applyBorder="1" applyAlignment="1">
      <alignment vertical="center"/>
    </xf>
    <xf numFmtId="0" fontId="27" fillId="0" borderId="0" xfId="5" applyFont="1" applyAlignment="1">
      <alignment horizontal="right"/>
    </xf>
    <xf numFmtId="44" fontId="28" fillId="0" borderId="0" xfId="6" applyNumberFormat="1" applyFont="1"/>
    <xf numFmtId="0" fontId="4" fillId="0" borderId="0" xfId="0" applyFont="1" applyAlignment="1">
      <alignment horizontal="right"/>
    </xf>
    <xf numFmtId="3" fontId="41" fillId="10" borderId="25" xfId="0" applyNumberFormat="1" applyFont="1" applyFill="1" applyBorder="1" applyAlignment="1">
      <alignment horizontal="left" vertical="top"/>
    </xf>
    <xf numFmtId="49" fontId="41" fillId="10" borderId="25" xfId="0" applyNumberFormat="1" applyFont="1" applyFill="1" applyBorder="1" applyAlignment="1">
      <alignment horizontal="left" vertical="top"/>
    </xf>
    <xf numFmtId="43" fontId="41" fillId="10" borderId="25" xfId="9" applyFont="1" applyFill="1" applyBorder="1" applyAlignment="1">
      <alignment horizontal="right" vertical="top"/>
    </xf>
    <xf numFmtId="14" fontId="47" fillId="0" borderId="25" xfId="5" applyNumberFormat="1" applyFont="1" applyBorder="1" applyAlignment="1">
      <alignment horizontal="left"/>
    </xf>
    <xf numFmtId="0" fontId="47" fillId="0" borderId="25" xfId="5" applyFont="1" applyBorder="1" applyAlignment="1">
      <alignment wrapText="1"/>
    </xf>
    <xf numFmtId="0" fontId="0" fillId="0" borderId="25" xfId="0" applyBorder="1"/>
    <xf numFmtId="44" fontId="23" fillId="0" borderId="0" xfId="7" applyFont="1"/>
    <xf numFmtId="4" fontId="32" fillId="0" borderId="18" xfId="0" applyNumberFormat="1" applyFont="1" applyBorder="1" applyAlignment="1">
      <alignment horizontal="right" vertical="top"/>
    </xf>
    <xf numFmtId="0" fontId="48" fillId="0" borderId="0" xfId="0" applyFont="1"/>
    <xf numFmtId="0" fontId="49" fillId="0" borderId="0" xfId="0" applyFont="1"/>
    <xf numFmtId="0" fontId="23" fillId="2" borderId="0" xfId="0" applyFont="1" applyFill="1"/>
    <xf numFmtId="43" fontId="0" fillId="0" borderId="0" xfId="1" applyFont="1"/>
    <xf numFmtId="43" fontId="48" fillId="0" borderId="0" xfId="1" applyFont="1"/>
    <xf numFmtId="0" fontId="8" fillId="0" borderId="0" xfId="0" applyFont="1"/>
    <xf numFmtId="0" fontId="50" fillId="0" borderId="0" xfId="0" applyFont="1" applyBorder="1" applyAlignment="1" applyProtection="1">
      <alignment horizontal="left" vertical="center" indent="2"/>
      <protection locked="0"/>
    </xf>
    <xf numFmtId="0" fontId="26" fillId="8" borderId="0" xfId="11" applyFont="1" applyFill="1" applyProtection="1">
      <protection locked="0"/>
    </xf>
    <xf numFmtId="43" fontId="13" fillId="8" borderId="6" xfId="9" applyFont="1" applyFill="1" applyBorder="1" applyAlignment="1" applyProtection="1">
      <alignment horizontal="center" vertical="center"/>
      <protection locked="0"/>
    </xf>
    <xf numFmtId="0" fontId="52" fillId="0" borderId="0" xfId="11" applyFont="1" applyProtection="1">
      <protection locked="0"/>
    </xf>
    <xf numFmtId="169" fontId="52" fillId="0" borderId="0" xfId="11" applyNumberFormat="1" applyFont="1" applyAlignment="1" applyProtection="1">
      <alignment horizontal="center"/>
      <protection locked="0"/>
    </xf>
    <xf numFmtId="43" fontId="29" fillId="0" borderId="0" xfId="1" applyFont="1"/>
    <xf numFmtId="0" fontId="0" fillId="0" borderId="0" xfId="0" applyFont="1"/>
    <xf numFmtId="0" fontId="53" fillId="0" borderId="0" xfId="0" applyFont="1" applyAlignment="1">
      <alignment vertical="center"/>
    </xf>
    <xf numFmtId="14" fontId="53" fillId="0" borderId="0" xfId="0" applyNumberFormat="1" applyFont="1" applyAlignment="1">
      <alignment horizontal="right" vertical="center"/>
    </xf>
    <xf numFmtId="0" fontId="53" fillId="0" borderId="18" xfId="0" applyFont="1" applyBorder="1" applyAlignment="1">
      <alignment vertical="center"/>
    </xf>
    <xf numFmtId="14" fontId="53" fillId="0" borderId="18" xfId="0" applyNumberFormat="1" applyFont="1" applyBorder="1" applyAlignment="1">
      <alignment horizontal="right" vertical="center"/>
    </xf>
    <xf numFmtId="0" fontId="53" fillId="18" borderId="17" xfId="0" applyFont="1" applyFill="1" applyBorder="1" applyAlignment="1">
      <alignment horizontal="center" vertical="center"/>
    </xf>
    <xf numFmtId="9" fontId="53" fillId="18" borderId="17" xfId="0" applyNumberFormat="1" applyFont="1" applyFill="1" applyBorder="1" applyAlignment="1">
      <alignment horizontal="center" vertical="center"/>
    </xf>
    <xf numFmtId="9" fontId="53" fillId="0" borderId="0" xfId="0" applyNumberFormat="1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vertical="center"/>
    </xf>
    <xf numFmtId="0" fontId="53" fillId="0" borderId="0" xfId="0" applyFont="1" applyFill="1" applyBorder="1" applyAlignment="1">
      <alignment horizontal="left" vertical="center"/>
    </xf>
    <xf numFmtId="43" fontId="53" fillId="0" borderId="0" xfId="1" applyFont="1" applyFill="1" applyBorder="1" applyAlignment="1">
      <alignment horizontal="center" vertical="center"/>
    </xf>
    <xf numFmtId="43" fontId="53" fillId="0" borderId="0" xfId="1" applyFont="1" applyAlignment="1">
      <alignment vertical="center"/>
    </xf>
    <xf numFmtId="43" fontId="53" fillId="0" borderId="18" xfId="1" applyFont="1" applyBorder="1" applyAlignment="1">
      <alignment vertical="center"/>
    </xf>
    <xf numFmtId="14" fontId="53" fillId="0" borderId="0" xfId="0" applyNumberFormat="1" applyFont="1" applyFill="1" applyBorder="1" applyAlignment="1">
      <alignment horizontal="center" vertical="center"/>
    </xf>
    <xf numFmtId="43" fontId="53" fillId="0" borderId="18" xfId="1" applyFont="1" applyFill="1" applyBorder="1" applyAlignment="1">
      <alignment horizontal="center" vertical="center"/>
    </xf>
    <xf numFmtId="44" fontId="29" fillId="0" borderId="0" xfId="0" applyNumberFormat="1" applyFont="1"/>
    <xf numFmtId="44" fontId="17" fillId="0" borderId="0" xfId="4" applyFont="1" applyFill="1" applyBorder="1" applyAlignment="1">
      <alignment horizontal="right"/>
    </xf>
    <xf numFmtId="43" fontId="0" fillId="0" borderId="0" xfId="0" applyNumberFormat="1"/>
    <xf numFmtId="17" fontId="0" fillId="0" borderId="0" xfId="0" applyNumberFormat="1"/>
    <xf numFmtId="43" fontId="48" fillId="0" borderId="18" xfId="1" applyFont="1" applyBorder="1"/>
    <xf numFmtId="43" fontId="0" fillId="0" borderId="25" xfId="1" applyFont="1" applyBorder="1"/>
    <xf numFmtId="43" fontId="48" fillId="0" borderId="0" xfId="1" applyFont="1" applyBorder="1"/>
    <xf numFmtId="14" fontId="0" fillId="0" borderId="0" xfId="0" applyNumberFormat="1"/>
    <xf numFmtId="0" fontId="30" fillId="0" borderId="0" xfId="0" applyFont="1" applyAlignment="1">
      <alignment horizontal="center" wrapText="1"/>
    </xf>
    <xf numFmtId="14" fontId="0" fillId="0" borderId="18" xfId="0" applyNumberFormat="1" applyBorder="1"/>
    <xf numFmtId="43" fontId="0" fillId="0" borderId="18" xfId="0" applyNumberFormat="1" applyBorder="1"/>
    <xf numFmtId="44" fontId="23" fillId="0" borderId="0" xfId="4" applyFont="1"/>
    <xf numFmtId="44" fontId="23" fillId="14" borderId="0" xfId="0" applyNumberFormat="1" applyFont="1" applyFill="1"/>
    <xf numFmtId="0" fontId="44" fillId="0" borderId="0" xfId="5" applyFont="1" applyAlignment="1">
      <alignment horizontal="center" vertical="center" wrapText="1"/>
    </xf>
    <xf numFmtId="0" fontId="45" fillId="0" borderId="0" xfId="5" applyFont="1" applyAlignment="1">
      <alignment horizontal="right" vertical="center" wrapText="1"/>
    </xf>
    <xf numFmtId="14" fontId="44" fillId="0" borderId="25" xfId="5" applyNumberFormat="1" applyFont="1" applyBorder="1" applyAlignment="1">
      <alignment horizontal="centerContinuous" vertical="center" wrapText="1"/>
    </xf>
    <xf numFmtId="0" fontId="44" fillId="0" borderId="25" xfId="5" applyFont="1" applyBorder="1" applyAlignment="1">
      <alignment vertical="center" wrapText="1"/>
    </xf>
    <xf numFmtId="0" fontId="44" fillId="0" borderId="25" xfId="5" applyFont="1" applyBorder="1" applyAlignment="1">
      <alignment horizontal="centerContinuous" vertical="center" wrapText="1"/>
    </xf>
    <xf numFmtId="0" fontId="44" fillId="0" borderId="25" xfId="5" applyFont="1" applyBorder="1" applyAlignment="1">
      <alignment horizontal="left" vertical="center" wrapText="1"/>
    </xf>
    <xf numFmtId="14" fontId="44" fillId="0" borderId="28" xfId="5" applyNumberFormat="1" applyFont="1" applyBorder="1" applyAlignment="1">
      <alignment horizontal="center" vertical="center" wrapText="1"/>
    </xf>
    <xf numFmtId="0" fontId="45" fillId="0" borderId="28" xfId="5" applyFont="1" applyBorder="1" applyAlignment="1">
      <alignment horizontal="centerContinuous" vertical="center" wrapText="1"/>
    </xf>
    <xf numFmtId="0" fontId="44" fillId="0" borderId="28" xfId="5" applyFont="1" applyBorder="1" applyAlignment="1">
      <alignment horizontal="left" vertical="center" wrapText="1"/>
    </xf>
    <xf numFmtId="44" fontId="44" fillId="0" borderId="28" xfId="5" applyNumberFormat="1" applyFont="1" applyBorder="1" applyAlignment="1">
      <alignment horizontal="centerContinuous" vertical="center" wrapText="1"/>
    </xf>
    <xf numFmtId="0" fontId="42" fillId="3" borderId="0" xfId="0" applyFont="1" applyFill="1" applyAlignment="1" applyProtection="1">
      <alignment vertical="top"/>
      <protection locked="0"/>
    </xf>
    <xf numFmtId="14" fontId="44" fillId="0" borderId="25" xfId="5" applyNumberFormat="1" applyFont="1" applyBorder="1" applyAlignment="1">
      <alignment horizontal="center" vertical="center" wrapText="1"/>
    </xf>
    <xf numFmtId="16" fontId="0" fillId="0" borderId="25" xfId="0" applyNumberFormat="1" applyBorder="1"/>
    <xf numFmtId="0" fontId="4" fillId="0" borderId="0" xfId="5" applyAlignment="1">
      <alignment horizontal="center" vertical="center" wrapText="1"/>
    </xf>
    <xf numFmtId="0" fontId="27" fillId="0" borderId="0" xfId="5" applyFont="1" applyAlignment="1">
      <alignment horizontal="right" vertical="center" wrapText="1"/>
    </xf>
    <xf numFmtId="168" fontId="17" fillId="0" borderId="25" xfId="5" applyNumberFormat="1" applyFont="1" applyBorder="1"/>
    <xf numFmtId="168" fontId="4" fillId="0" borderId="0" xfId="5" applyNumberFormat="1"/>
    <xf numFmtId="1" fontId="4" fillId="0" borderId="0" xfId="5" applyNumberFormat="1" applyAlignment="1">
      <alignment horizontal="right"/>
    </xf>
    <xf numFmtId="4" fontId="4" fillId="0" borderId="0" xfId="5" applyNumberFormat="1" applyAlignment="1">
      <alignment horizontal="left"/>
    </xf>
    <xf numFmtId="40" fontId="4" fillId="0" borderId="0" xfId="5" applyNumberFormat="1"/>
    <xf numFmtId="168" fontId="17" fillId="0" borderId="25" xfId="5" applyNumberFormat="1" applyFont="1" applyBorder="1" applyAlignment="1">
      <alignment horizontal="center"/>
    </xf>
    <xf numFmtId="1" fontId="17" fillId="0" borderId="25" xfId="5" applyNumberFormat="1" applyFont="1" applyBorder="1" applyAlignment="1">
      <alignment horizontal="center"/>
    </xf>
    <xf numFmtId="168" fontId="17" fillId="0" borderId="0" xfId="5" applyNumberFormat="1" applyFont="1" applyAlignment="1">
      <alignment horizontal="center"/>
    </xf>
    <xf numFmtId="1" fontId="17" fillId="0" borderId="0" xfId="5" applyNumberFormat="1" applyFont="1" applyAlignment="1">
      <alignment horizontal="center"/>
    </xf>
    <xf numFmtId="168" fontId="17" fillId="0" borderId="0" xfId="5" applyNumberFormat="1" applyFont="1" applyAlignment="1">
      <alignment horizontal="left"/>
    </xf>
    <xf numFmtId="1" fontId="4" fillId="0" borderId="0" xfId="5" applyNumberFormat="1"/>
    <xf numFmtId="14" fontId="17" fillId="0" borderId="25" xfId="5" applyNumberFormat="1" applyFont="1" applyBorder="1"/>
    <xf numFmtId="0" fontId="17" fillId="0" borderId="25" xfId="5" applyFont="1" applyBorder="1"/>
    <xf numFmtId="4" fontId="17" fillId="0" borderId="25" xfId="5" applyNumberFormat="1" applyFont="1" applyBorder="1"/>
    <xf numFmtId="2" fontId="4" fillId="0" borderId="0" xfId="5" applyNumberFormat="1"/>
    <xf numFmtId="4" fontId="27" fillId="0" borderId="0" xfId="5" applyNumberFormat="1" applyFont="1"/>
    <xf numFmtId="43" fontId="0" fillId="0" borderId="0" xfId="1" applyFont="1" applyFill="1" applyBorder="1"/>
    <xf numFmtId="49" fontId="33" fillId="10" borderId="0" xfId="0" applyNumberFormat="1" applyFont="1" applyFill="1" applyAlignment="1">
      <alignment horizontal="left" vertical="top"/>
    </xf>
    <xf numFmtId="43" fontId="0" fillId="0" borderId="18" xfId="1" applyFont="1" applyFill="1" applyBorder="1"/>
    <xf numFmtId="0" fontId="46" fillId="17" borderId="0" xfId="0" applyFont="1" applyFill="1"/>
    <xf numFmtId="0" fontId="0" fillId="17" borderId="0" xfId="0" applyFill="1"/>
    <xf numFmtId="1" fontId="39" fillId="15" borderId="0" xfId="7" applyNumberFormat="1" applyFont="1" applyFill="1" applyAlignment="1">
      <alignment horizontal="left"/>
    </xf>
    <xf numFmtId="0" fontId="22" fillId="0" borderId="0" xfId="0" applyFont="1" applyAlignment="1">
      <alignment horizontal="center"/>
    </xf>
    <xf numFmtId="0" fontId="35" fillId="0" borderId="0" xfId="3" applyFont="1" applyFill="1" applyBorder="1" applyAlignment="1" applyProtection="1">
      <alignment horizontal="center"/>
      <protection locked="0"/>
    </xf>
    <xf numFmtId="4" fontId="32" fillId="0" borderId="0" xfId="0" applyNumberFormat="1" applyFont="1" applyBorder="1" applyAlignment="1">
      <alignment horizontal="right" vertical="top"/>
    </xf>
    <xf numFmtId="0" fontId="56" fillId="16" borderId="28" xfId="5" applyFont="1" applyFill="1" applyBorder="1" applyAlignment="1">
      <alignment horizontal="center" vertical="center" wrapText="1"/>
    </xf>
    <xf numFmtId="0" fontId="48" fillId="0" borderId="25" xfId="0" applyFont="1" applyBorder="1"/>
    <xf numFmtId="0" fontId="57" fillId="0" borderId="26" xfId="5" applyFont="1" applyBorder="1"/>
    <xf numFmtId="43" fontId="0" fillId="0" borderId="0" xfId="1" applyFont="1" applyFill="1"/>
    <xf numFmtId="49" fontId="32" fillId="10" borderId="25" xfId="0" applyNumberFormat="1" applyFont="1" applyFill="1" applyBorder="1" applyAlignment="1">
      <alignment horizontal="left" vertical="top"/>
    </xf>
    <xf numFmtId="43" fontId="25" fillId="0" borderId="18" xfId="1" applyFont="1" applyBorder="1" applyAlignment="1">
      <alignment horizontal="right" vertical="top"/>
    </xf>
    <xf numFmtId="44" fontId="48" fillId="0" borderId="0" xfId="4" applyFont="1"/>
    <xf numFmtId="43" fontId="48" fillId="0" borderId="0" xfId="1" applyFont="1" applyFill="1" applyBorder="1"/>
    <xf numFmtId="0" fontId="34" fillId="2" borderId="0" xfId="0" applyFont="1" applyFill="1"/>
    <xf numFmtId="49" fontId="33" fillId="2" borderId="0" xfId="0" applyNumberFormat="1" applyFont="1" applyFill="1" applyAlignment="1">
      <alignment horizontal="left" vertical="top"/>
    </xf>
    <xf numFmtId="43" fontId="32" fillId="0" borderId="0" xfId="1" applyFont="1" applyFill="1" applyBorder="1" applyAlignment="1">
      <alignment horizontal="right" vertical="top"/>
    </xf>
    <xf numFmtId="49" fontId="33" fillId="0" borderId="0" xfId="0" applyNumberFormat="1" applyFont="1" applyAlignment="1">
      <alignment horizontal="left" vertical="top"/>
    </xf>
    <xf numFmtId="43" fontId="48" fillId="0" borderId="18" xfId="1" applyFont="1" applyFill="1" applyBorder="1"/>
    <xf numFmtId="44" fontId="23" fillId="0" borderId="0" xfId="0" applyNumberFormat="1" applyFont="1" applyFill="1"/>
    <xf numFmtId="0" fontId="53" fillId="18" borderId="0" xfId="0" applyFont="1" applyFill="1" applyBorder="1" applyAlignment="1">
      <alignment horizontal="center" vertical="center"/>
    </xf>
    <xf numFmtId="0" fontId="29" fillId="15" borderId="0" xfId="0" applyFont="1" applyFill="1"/>
    <xf numFmtId="4" fontId="25" fillId="0" borderId="0" xfId="0" applyNumberFormat="1" applyFont="1" applyAlignment="1">
      <alignment horizontal="right" vertical="top"/>
    </xf>
    <xf numFmtId="4" fontId="25" fillId="0" borderId="0" xfId="0" applyNumberFormat="1" applyFont="1" applyBorder="1" applyAlignment="1">
      <alignment horizontal="right" vertical="top"/>
    </xf>
    <xf numFmtId="49" fontId="59" fillId="0" borderId="0" xfId="0" applyNumberFormat="1" applyFont="1" applyAlignment="1">
      <alignment horizontal="left" vertical="top"/>
    </xf>
    <xf numFmtId="0" fontId="29" fillId="0" borderId="0" xfId="0" applyFont="1" applyAlignment="1">
      <alignment wrapText="1"/>
    </xf>
    <xf numFmtId="0" fontId="34" fillId="2" borderId="0" xfId="0" applyFont="1" applyFill="1" applyAlignment="1">
      <alignment horizontal="center" wrapText="1"/>
    </xf>
    <xf numFmtId="0" fontId="34" fillId="2" borderId="0" xfId="0" applyFont="1" applyFill="1" applyAlignment="1">
      <alignment horizontal="center"/>
    </xf>
    <xf numFmtId="0" fontId="0" fillId="0" borderId="0" xfId="0" applyFont="1" applyFill="1"/>
    <xf numFmtId="0" fontId="55" fillId="2" borderId="18" xfId="0" applyFont="1" applyFill="1" applyBorder="1"/>
    <xf numFmtId="0" fontId="55" fillId="2" borderId="18" xfId="0" applyFont="1" applyFill="1" applyBorder="1" applyAlignment="1">
      <alignment horizontal="center" wrapText="1"/>
    </xf>
    <xf numFmtId="1" fontId="39" fillId="19" borderId="0" xfId="7" applyNumberFormat="1" applyFont="1" applyFill="1" applyAlignment="1">
      <alignment horizontal="left"/>
    </xf>
    <xf numFmtId="0" fontId="0" fillId="19" borderId="0" xfId="0" applyFill="1"/>
    <xf numFmtId="0" fontId="38" fillId="19" borderId="0" xfId="5" applyFont="1" applyFill="1" applyAlignment="1">
      <alignment horizontal="center" vertical="center" wrapText="1"/>
    </xf>
    <xf numFmtId="43" fontId="44" fillId="0" borderId="28" xfId="1" applyFont="1" applyBorder="1" applyAlignment="1">
      <alignment vertical="center"/>
    </xf>
    <xf numFmtId="43" fontId="44" fillId="0" borderId="25" xfId="1" applyFont="1" applyBorder="1" applyAlignment="1">
      <alignment vertical="center"/>
    </xf>
    <xf numFmtId="14" fontId="44" fillId="0" borderId="0" xfId="5" applyNumberFormat="1" applyFont="1" applyAlignment="1">
      <alignment horizontal="center" vertical="center" wrapText="1"/>
    </xf>
    <xf numFmtId="0" fontId="37" fillId="12" borderId="0" xfId="5" applyFont="1" applyFill="1" applyAlignment="1">
      <alignment horizontal="center" vertical="center" wrapText="1"/>
    </xf>
    <xf numFmtId="1" fontId="39" fillId="12" borderId="0" xfId="7" applyNumberFormat="1" applyFont="1" applyFill="1" applyAlignment="1">
      <alignment horizontal="left"/>
    </xf>
    <xf numFmtId="0" fontId="38" fillId="12" borderId="0" xfId="5" applyFont="1" applyFill="1" applyAlignment="1">
      <alignment horizontal="center" vertical="center" wrapText="1"/>
    </xf>
    <xf numFmtId="4" fontId="0" fillId="0" borderId="0" xfId="0" applyNumberFormat="1" applyAlignment="1">
      <alignment horizontal="left"/>
    </xf>
    <xf numFmtId="44" fontId="34" fillId="0" borderId="0" xfId="4" applyFont="1"/>
    <xf numFmtId="43" fontId="34" fillId="0" borderId="0" xfId="1" applyFont="1"/>
    <xf numFmtId="0" fontId="27" fillId="0" borderId="0" xfId="5" applyFont="1" applyAlignment="1">
      <alignment horizontal="left"/>
    </xf>
    <xf numFmtId="0" fontId="0" fillId="0" borderId="0" xfId="0" applyAlignment="1">
      <alignment horizontal="center"/>
    </xf>
    <xf numFmtId="43" fontId="25" fillId="0" borderId="0" xfId="1" applyFont="1" applyBorder="1" applyAlignment="1">
      <alignment horizontal="right" vertical="top"/>
    </xf>
    <xf numFmtId="0" fontId="60" fillId="0" borderId="0" xfId="0" applyFont="1"/>
    <xf numFmtId="4" fontId="0" fillId="20" borderId="0" xfId="0" applyNumberFormat="1" applyFill="1"/>
    <xf numFmtId="43" fontId="0" fillId="20" borderId="0" xfId="0" applyNumberFormat="1" applyFill="1"/>
    <xf numFmtId="4" fontId="17" fillId="0" borderId="0" xfId="5" applyNumberFormat="1" applyFont="1" applyAlignment="1">
      <alignment horizontal="left"/>
    </xf>
    <xf numFmtId="4" fontId="28" fillId="2" borderId="27" xfId="5" applyNumberFormat="1" applyFont="1" applyFill="1" applyBorder="1" applyAlignment="1">
      <alignment horizontal="center"/>
    </xf>
    <xf numFmtId="0" fontId="37" fillId="15" borderId="0" xfId="5" applyFont="1" applyFill="1" applyAlignment="1">
      <alignment horizontal="center" vertical="center" wrapText="1"/>
    </xf>
    <xf numFmtId="0" fontId="38" fillId="15" borderId="0" xfId="5" applyFont="1" applyFill="1" applyAlignment="1">
      <alignment horizontal="center" vertical="center" wrapText="1"/>
    </xf>
    <xf numFmtId="0" fontId="45" fillId="16" borderId="21" xfId="5" applyFont="1" applyFill="1" applyBorder="1" applyAlignment="1">
      <alignment horizontal="center" vertical="center"/>
    </xf>
    <xf numFmtId="0" fontId="45" fillId="16" borderId="0" xfId="5" applyFont="1" applyFill="1" applyAlignment="1">
      <alignment horizontal="center" vertical="center"/>
    </xf>
    <xf numFmtId="0" fontId="45" fillId="16" borderId="22" xfId="5" applyFont="1" applyFill="1" applyBorder="1" applyAlignment="1">
      <alignment horizontal="center" vertical="center"/>
    </xf>
    <xf numFmtId="0" fontId="44" fillId="0" borderId="25" xfId="5" applyFont="1" applyBorder="1" applyAlignment="1">
      <alignment horizontal="center" vertical="center" wrapText="1"/>
    </xf>
    <xf numFmtId="44" fontId="44" fillId="0" borderId="25" xfId="6" applyNumberFormat="1" applyFont="1" applyFill="1" applyBorder="1" applyAlignment="1">
      <alignment horizontal="center" vertical="center" wrapText="1"/>
    </xf>
    <xf numFmtId="0" fontId="45" fillId="16" borderId="35" xfId="5" applyFont="1" applyFill="1" applyBorder="1" applyAlignment="1">
      <alignment horizontal="center" vertical="center" wrapText="1"/>
    </xf>
    <xf numFmtId="0" fontId="45" fillId="0" borderId="28" xfId="5" applyFont="1" applyBorder="1" applyAlignment="1">
      <alignment horizontal="center" vertical="center" wrapText="1"/>
    </xf>
    <xf numFmtId="44" fontId="44" fillId="0" borderId="28" xfId="5" applyNumberFormat="1" applyFont="1" applyBorder="1" applyAlignment="1">
      <alignment horizontal="center" vertical="center" wrapText="1"/>
    </xf>
    <xf numFmtId="0" fontId="4" fillId="0" borderId="0" xfId="3" applyFont="1" applyAlignment="1" applyProtection="1">
      <alignment horizontal="center"/>
      <protection locked="0"/>
    </xf>
    <xf numFmtId="0" fontId="4" fillId="0" borderId="0" xfId="3" applyFont="1" applyFill="1" applyAlignment="1" applyProtection="1">
      <alignment horizontal="center"/>
      <protection locked="0"/>
    </xf>
    <xf numFmtId="0" fontId="27" fillId="0" borderId="0" xfId="3" applyFont="1" applyFill="1" applyAlignment="1" applyProtection="1">
      <alignment horizontal="center"/>
      <protection locked="0"/>
    </xf>
    <xf numFmtId="0" fontId="61" fillId="0" borderId="0" xfId="12"/>
    <xf numFmtId="0" fontId="23" fillId="0" borderId="0" xfId="0" applyFont="1" applyFill="1"/>
    <xf numFmtId="0" fontId="0" fillId="0" borderId="0" xfId="0" applyBorder="1"/>
    <xf numFmtId="169" fontId="0" fillId="0" borderId="0" xfId="0" applyNumberFormat="1"/>
    <xf numFmtId="43" fontId="41" fillId="10" borderId="25" xfId="1" applyFont="1" applyFill="1" applyBorder="1" applyAlignment="1">
      <alignment horizontal="left" vertical="top"/>
    </xf>
    <xf numFmtId="49" fontId="32" fillId="0" borderId="0" xfId="0" applyNumberFormat="1" applyFont="1" applyFill="1" applyBorder="1" applyAlignment="1">
      <alignment horizontal="left" vertical="top"/>
    </xf>
    <xf numFmtId="0" fontId="62" fillId="0" borderId="0" xfId="0" applyFont="1"/>
    <xf numFmtId="14" fontId="0" fillId="0" borderId="0" xfId="1" applyNumberFormat="1" applyFont="1"/>
    <xf numFmtId="43" fontId="23" fillId="0" borderId="0" xfId="1" applyFont="1"/>
    <xf numFmtId="44" fontId="58" fillId="0" borderId="0" xfId="4" applyFont="1"/>
    <xf numFmtId="44" fontId="48" fillId="0" borderId="0" xfId="4" applyFont="1" applyBorder="1"/>
    <xf numFmtId="0" fontId="29" fillId="0" borderId="0" xfId="0" applyFont="1" applyBorder="1"/>
    <xf numFmtId="49" fontId="63" fillId="0" borderId="0" xfId="0" applyNumberFormat="1" applyFont="1" applyAlignment="1">
      <alignment horizontal="left" vertical="top"/>
    </xf>
    <xf numFmtId="49" fontId="64" fillId="0" borderId="0" xfId="0" applyNumberFormat="1" applyFont="1" applyAlignment="1">
      <alignment horizontal="left" vertical="top"/>
    </xf>
    <xf numFmtId="44" fontId="23" fillId="0" borderId="0" xfId="0" applyNumberFormat="1" applyFont="1"/>
    <xf numFmtId="44" fontId="8" fillId="0" borderId="0" xfId="4" applyFont="1"/>
    <xf numFmtId="0" fontId="65" fillId="0" borderId="0" xfId="0" applyFont="1"/>
    <xf numFmtId="44" fontId="25" fillId="0" borderId="0" xfId="4" applyFont="1" applyBorder="1" applyAlignment="1">
      <alignment horizontal="right" vertical="top"/>
    </xf>
    <xf numFmtId="0" fontId="29" fillId="0" borderId="0" xfId="0" applyFont="1" applyFill="1"/>
    <xf numFmtId="0" fontId="34" fillId="0" borderId="0" xfId="0" applyFont="1" applyFill="1"/>
    <xf numFmtId="0" fontId="48" fillId="0" borderId="0" xfId="0" applyFont="1" applyFill="1"/>
    <xf numFmtId="0" fontId="8" fillId="0" borderId="0" xfId="0" applyFont="1" applyFill="1"/>
    <xf numFmtId="43" fontId="0" fillId="0" borderId="0" xfId="0" applyNumberFormat="1" applyFill="1"/>
    <xf numFmtId="43" fontId="58" fillId="0" borderId="18" xfId="1" applyFont="1" applyBorder="1"/>
    <xf numFmtId="44" fontId="58" fillId="11" borderId="0" xfId="4" applyFont="1" applyFill="1"/>
    <xf numFmtId="1" fontId="6" fillId="4" borderId="0" xfId="3" applyNumberFormat="1" applyFont="1" applyFill="1" applyAlignment="1" applyProtection="1">
      <alignment horizontal="center"/>
      <protection locked="0"/>
    </xf>
    <xf numFmtId="1" fontId="5" fillId="4" borderId="0" xfId="3" applyNumberFormat="1" applyFont="1" applyFill="1" applyAlignment="1" applyProtection="1">
      <alignment horizontal="center"/>
      <protection locked="0"/>
    </xf>
    <xf numFmtId="1" fontId="2" fillId="4" borderId="0" xfId="0" applyNumberFormat="1" applyFont="1" applyFill="1" applyAlignment="1" applyProtection="1">
      <alignment horizontal="center"/>
      <protection locked="0"/>
    </xf>
    <xf numFmtId="1" fontId="7" fillId="5" borderId="0" xfId="3" applyNumberFormat="1" applyFont="1" applyFill="1" applyAlignment="1" applyProtection="1">
      <alignment horizontal="center"/>
      <protection locked="0"/>
    </xf>
    <xf numFmtId="0" fontId="42" fillId="3" borderId="0" xfId="0" applyFont="1" applyFill="1" applyAlignment="1" applyProtection="1">
      <alignment horizontal="center" vertical="top" wrapText="1"/>
      <protection locked="0"/>
    </xf>
    <xf numFmtId="0" fontId="30" fillId="0" borderId="0" xfId="0" applyFont="1" applyAlignment="1">
      <alignment horizontal="center" wrapText="1"/>
    </xf>
    <xf numFmtId="0" fontId="37" fillId="15" borderId="0" xfId="5" applyFont="1" applyFill="1" applyAlignment="1">
      <alignment horizontal="center" vertical="center" wrapText="1"/>
    </xf>
    <xf numFmtId="0" fontId="38" fillId="15" borderId="0" xfId="5" applyFont="1" applyFill="1" applyAlignment="1">
      <alignment horizontal="center" vertical="center" wrapText="1"/>
    </xf>
    <xf numFmtId="0" fontId="37" fillId="13" borderId="0" xfId="5" applyFont="1" applyFill="1" applyAlignment="1">
      <alignment horizontal="center" vertical="center" wrapText="1"/>
    </xf>
    <xf numFmtId="0" fontId="38" fillId="13" borderId="0" xfId="5" applyFont="1" applyFill="1" applyAlignment="1">
      <alignment horizontal="center" vertical="center" wrapText="1"/>
    </xf>
    <xf numFmtId="4" fontId="17" fillId="0" borderId="0" xfId="5" applyNumberFormat="1" applyFont="1" applyAlignment="1">
      <alignment horizontal="left"/>
    </xf>
    <xf numFmtId="4" fontId="43" fillId="2" borderId="25" xfId="5" applyNumberFormat="1" applyFont="1" applyFill="1" applyBorder="1" applyAlignment="1">
      <alignment horizontal="center"/>
    </xf>
    <xf numFmtId="4" fontId="28" fillId="2" borderId="26" xfId="5" applyNumberFormat="1" applyFont="1" applyFill="1" applyBorder="1" applyAlignment="1">
      <alignment horizontal="center"/>
    </xf>
    <xf numFmtId="4" fontId="28" fillId="2" borderId="27" xfId="5" applyNumberFormat="1" applyFont="1" applyFill="1" applyBorder="1" applyAlignment="1">
      <alignment horizontal="center"/>
    </xf>
    <xf numFmtId="0" fontId="42" fillId="3" borderId="18" xfId="0" applyFont="1" applyFill="1" applyBorder="1" applyAlignment="1" applyProtection="1">
      <alignment horizontal="center" vertical="center"/>
      <protection locked="0"/>
    </xf>
    <xf numFmtId="0" fontId="36" fillId="3" borderId="16" xfId="0" applyFont="1" applyFill="1" applyBorder="1" applyAlignment="1" applyProtection="1">
      <alignment horizontal="center"/>
      <protection locked="0"/>
    </xf>
    <xf numFmtId="0" fontId="37" fillId="7" borderId="0" xfId="5" applyFont="1" applyFill="1" applyAlignment="1">
      <alignment horizontal="center" vertical="center" wrapText="1"/>
    </xf>
    <xf numFmtId="0" fontId="38" fillId="7" borderId="0" xfId="5" applyFont="1" applyFill="1" applyAlignment="1">
      <alignment horizontal="center" vertical="center" wrapText="1"/>
    </xf>
    <xf numFmtId="0" fontId="45" fillId="16" borderId="21" xfId="5" applyFont="1" applyFill="1" applyBorder="1" applyAlignment="1">
      <alignment horizontal="center" vertical="center"/>
    </xf>
    <xf numFmtId="0" fontId="45" fillId="16" borderId="0" xfId="5" applyFont="1" applyFill="1" applyAlignment="1">
      <alignment horizontal="center" vertical="center"/>
    </xf>
    <xf numFmtId="0" fontId="45" fillId="16" borderId="22" xfId="5" applyFont="1" applyFill="1" applyBorder="1" applyAlignment="1">
      <alignment horizontal="center" vertical="center"/>
    </xf>
    <xf numFmtId="0" fontId="45" fillId="16" borderId="19" xfId="5" applyFont="1" applyFill="1" applyBorder="1" applyAlignment="1">
      <alignment horizontal="center" vertical="center"/>
    </xf>
    <xf numFmtId="0" fontId="45" fillId="16" borderId="16" xfId="5" applyFont="1" applyFill="1" applyBorder="1" applyAlignment="1">
      <alignment horizontal="center" vertical="center"/>
    </xf>
    <xf numFmtId="0" fontId="45" fillId="16" borderId="20" xfId="5" applyFont="1" applyFill="1" applyBorder="1" applyAlignment="1">
      <alignment horizontal="center" vertical="center"/>
    </xf>
    <xf numFmtId="0" fontId="45" fillId="16" borderId="0" xfId="5" applyFont="1" applyFill="1" applyBorder="1" applyAlignment="1">
      <alignment horizontal="center" vertical="center"/>
    </xf>
    <xf numFmtId="0" fontId="37" fillId="11" borderId="0" xfId="5" applyFont="1" applyFill="1" applyAlignment="1">
      <alignment horizontal="center" vertical="center" wrapText="1"/>
    </xf>
    <xf numFmtId="0" fontId="38" fillId="11" borderId="0" xfId="5" applyFont="1" applyFill="1" applyAlignment="1">
      <alignment horizontal="center" vertical="center" wrapText="1"/>
    </xf>
    <xf numFmtId="0" fontId="27" fillId="0" borderId="0" xfId="0" applyFont="1" applyProtection="1">
      <protection locked="0"/>
    </xf>
  </cellXfs>
  <cellStyles count="13">
    <cellStyle name="Hipervínculo" xfId="12" builtinId="8"/>
    <cellStyle name="Millares" xfId="1" builtinId="3"/>
    <cellStyle name="Millares 2" xfId="9" xr:uid="{00000000-0005-0000-0000-000002000000}"/>
    <cellStyle name="Millares_CONCILIACION MES DE JUNIO DE 2004" xfId="10" xr:uid="{00000000-0005-0000-0000-000003000000}"/>
    <cellStyle name="Moneda" xfId="4" builtinId="4"/>
    <cellStyle name="Moneda 2" xfId="7" xr:uid="{00000000-0005-0000-0000-000005000000}"/>
    <cellStyle name="Moneda 2 2" xfId="6" xr:uid="{00000000-0005-0000-0000-000006000000}"/>
    <cellStyle name="Moneda_REPORTES MENSUALES DE NAICA" xfId="8" xr:uid="{00000000-0005-0000-0000-000007000000}"/>
    <cellStyle name="Normal" xfId="0" builtinId="0"/>
    <cellStyle name="Normal 2" xfId="5" xr:uid="{00000000-0005-0000-0000-000009000000}"/>
    <cellStyle name="Normal 2_ALDAMA 03 MAR 2009 MODIF_PIGOO CONCENTRADOPROG_INDIC_GESTION ORG  OP rvh" xfId="11" xr:uid="{00000000-0005-0000-0000-00000A000000}"/>
    <cellStyle name="Normal_FORMATO DEL PPTO. 2002  SEPT. 4" xfId="3" xr:uid="{00000000-0005-0000-0000-00000B000000}"/>
    <cellStyle name="Porcentaje" xfId="2" builtinId="5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0.emf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247650</xdr:rowOff>
    </xdr:from>
    <xdr:to>
      <xdr:col>0</xdr:col>
      <xdr:colOff>1800225</xdr:colOff>
      <xdr:row>4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0EF9D0D-D270-4758-980B-F14F9F75A5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247650"/>
          <a:ext cx="1733550" cy="647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84</xdr:row>
      <xdr:rowOff>0</xdr:rowOff>
    </xdr:from>
    <xdr:to>
      <xdr:col>6</xdr:col>
      <xdr:colOff>741896</xdr:colOff>
      <xdr:row>109</xdr:row>
      <xdr:rowOff>132738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DF67FBF-03C9-4D31-B755-B733B160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002000"/>
          <a:ext cx="8428571" cy="4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371475</xdr:colOff>
      <xdr:row>161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469CA44-F3F6-41AC-889C-4FB902D70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9582150" cy="30765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561975</xdr:colOff>
      <xdr:row>87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7EE478-B6D2-4193-86F1-FD1B63271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10375" cy="16725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95250</xdr:rowOff>
    </xdr:from>
    <xdr:to>
      <xdr:col>4</xdr:col>
      <xdr:colOff>238125</xdr:colOff>
      <xdr:row>33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9525083-D06C-4BCA-94FA-1BAC7DC35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95250"/>
          <a:ext cx="6029325" cy="6191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914400</xdr:colOff>
      <xdr:row>22</xdr:row>
      <xdr:rowOff>9525</xdr:rowOff>
    </xdr:from>
    <xdr:to>
      <xdr:col>0</xdr:col>
      <xdr:colOff>981075</xdr:colOff>
      <xdr:row>23</xdr:row>
      <xdr:rowOff>171450</xdr:rowOff>
    </xdr:to>
    <xdr:sp macro="" textlink="">
      <xdr:nvSpPr>
        <xdr:cNvPr id="2" name="Abrir llave 1">
          <a:extLst>
            <a:ext uri="{FF2B5EF4-FFF2-40B4-BE49-F238E27FC236}">
              <a16:creationId xmlns:a16="http://schemas.microsoft.com/office/drawing/2014/main" id="{28E48522-2F06-4831-BFFB-73FD8491AB06}"/>
            </a:ext>
          </a:extLst>
        </xdr:cNvPr>
        <xdr:cNvSpPr/>
      </xdr:nvSpPr>
      <xdr:spPr>
        <a:xfrm>
          <a:off x="914400" y="3248025"/>
          <a:ext cx="66675" cy="35242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914400</xdr:colOff>
      <xdr:row>23</xdr:row>
      <xdr:rowOff>9525</xdr:rowOff>
    </xdr:from>
    <xdr:to>
      <xdr:col>0</xdr:col>
      <xdr:colOff>981075</xdr:colOff>
      <xdr:row>24</xdr:row>
      <xdr:rowOff>171450</xdr:rowOff>
    </xdr:to>
    <xdr:sp macro="" textlink="">
      <xdr:nvSpPr>
        <xdr:cNvPr id="3" name="Abrir llave 2">
          <a:extLst>
            <a:ext uri="{FF2B5EF4-FFF2-40B4-BE49-F238E27FC236}">
              <a16:creationId xmlns:a16="http://schemas.microsoft.com/office/drawing/2014/main" id="{B09DA168-5B68-468E-945C-F101FA0A8123}"/>
            </a:ext>
          </a:extLst>
        </xdr:cNvPr>
        <xdr:cNvSpPr/>
      </xdr:nvSpPr>
      <xdr:spPr>
        <a:xfrm>
          <a:off x="914400" y="3438525"/>
          <a:ext cx="66675" cy="35242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1</xdr:col>
      <xdr:colOff>542925</xdr:colOff>
      <xdr:row>0</xdr:row>
      <xdr:rowOff>114300</xdr:rowOff>
    </xdr:from>
    <xdr:to>
      <xdr:col>1</xdr:col>
      <xdr:colOff>2276475</xdr:colOff>
      <xdr:row>3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263457D-9CBE-4936-ABD3-BBC8426F16F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6825" y="114300"/>
          <a:ext cx="1733550" cy="628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0</xdr:row>
      <xdr:rowOff>95250</xdr:rowOff>
    </xdr:from>
    <xdr:ext cx="1638300" cy="571500"/>
    <xdr:pic>
      <xdr:nvPicPr>
        <xdr:cNvPr id="3" name="Imagen 2">
          <a:extLst>
            <a:ext uri="{FF2B5EF4-FFF2-40B4-BE49-F238E27FC236}">
              <a16:creationId xmlns:a16="http://schemas.microsoft.com/office/drawing/2014/main" id="{FD560141-D473-4478-9B88-32270D2C836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91025" y="95250"/>
          <a:ext cx="1638300" cy="571500"/>
        </a:xfrm>
        <a:prstGeom prst="rect">
          <a:avLst/>
        </a:prstGeom>
      </xdr:spPr>
    </xdr:pic>
    <xdr:clientData/>
  </xdr:oneCellAnchor>
  <xdr:oneCellAnchor>
    <xdr:from>
      <xdr:col>2</xdr:col>
      <xdr:colOff>47625</xdr:colOff>
      <xdr:row>47</xdr:row>
      <xdr:rowOff>95250</xdr:rowOff>
    </xdr:from>
    <xdr:ext cx="1638300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BE7160D9-156D-4EF5-A4FD-D16134DB4A39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91025" y="95250"/>
          <a:ext cx="1638300" cy="5715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285749</xdr:colOff>
      <xdr:row>44</xdr:row>
      <xdr:rowOff>20618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3D60D5-1193-4332-97A2-C7BE76759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67524" cy="84026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47</xdr:row>
      <xdr:rowOff>152400</xdr:rowOff>
    </xdr:from>
    <xdr:to>
      <xdr:col>4</xdr:col>
      <xdr:colOff>369288</xdr:colOff>
      <xdr:row>66</xdr:row>
      <xdr:rowOff>46004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EBAF0A-A4A8-48A3-BA7B-87FC6ACBA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9105900"/>
          <a:ext cx="6951062" cy="351310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67</xdr:row>
      <xdr:rowOff>180975</xdr:rowOff>
    </xdr:from>
    <xdr:to>
      <xdr:col>4</xdr:col>
      <xdr:colOff>466725</xdr:colOff>
      <xdr:row>112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D751FB4-7476-47E1-9F75-C6F5AA96F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2925" y="12944475"/>
          <a:ext cx="6505575" cy="845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4</xdr:col>
      <xdr:colOff>638175</xdr:colOff>
      <xdr:row>161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38584BA-7D66-4DE5-B837-E7DC2D757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1907500"/>
          <a:ext cx="7219950" cy="88868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142875</xdr:colOff>
      <xdr:row>1</xdr:row>
      <xdr:rowOff>57150</xdr:rowOff>
    </xdr:from>
    <xdr:ext cx="790575" cy="748665"/>
    <xdr:pic>
      <xdr:nvPicPr>
        <xdr:cNvPr id="4" name="Imagen 3">
          <a:extLst>
            <a:ext uri="{FF2B5EF4-FFF2-40B4-BE49-F238E27FC236}">
              <a16:creationId xmlns:a16="http://schemas.microsoft.com/office/drawing/2014/main" id="{EC3B1394-A7F4-40E0-94B0-D7B909D19BD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0" y="276225"/>
          <a:ext cx="790575" cy="74866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7</xdr:col>
      <xdr:colOff>228600</xdr:colOff>
      <xdr:row>1</xdr:row>
      <xdr:rowOff>104775</xdr:rowOff>
    </xdr:from>
    <xdr:to>
      <xdr:col>17</xdr:col>
      <xdr:colOff>657225</xdr:colOff>
      <xdr:row>22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A679287-14B5-4C5D-BB21-B14983D33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72250" y="323850"/>
          <a:ext cx="9582150" cy="4076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819150</xdr:colOff>
      <xdr:row>81</xdr:row>
      <xdr:rowOff>38100</xdr:rowOff>
    </xdr:from>
    <xdr:ext cx="695325" cy="752475"/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18183225"/>
          <a:ext cx="695325" cy="752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781051</xdr:colOff>
      <xdr:row>42</xdr:row>
      <xdr:rowOff>66675</xdr:rowOff>
    </xdr:from>
    <xdr:ext cx="781050" cy="809625"/>
    <xdr:pic>
      <xdr:nvPicPr>
        <xdr:cNvPr id="12" name="Imagen 11">
          <a:extLst>
            <a:ext uri="{FF2B5EF4-FFF2-40B4-BE49-F238E27FC236}">
              <a16:creationId xmlns:a16="http://schemas.microsoft.com/office/drawing/2014/main" id="{33705289-A493-4DDF-B2E6-CC714F62B8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6926" y="9886950"/>
          <a:ext cx="78105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819150</xdr:colOff>
      <xdr:row>81</xdr:row>
      <xdr:rowOff>28575</xdr:rowOff>
    </xdr:from>
    <xdr:ext cx="695325" cy="752475"/>
    <xdr:pic>
      <xdr:nvPicPr>
        <xdr:cNvPr id="23" name="Imagen 22">
          <a:extLst>
            <a:ext uri="{FF2B5EF4-FFF2-40B4-BE49-F238E27FC236}">
              <a16:creationId xmlns:a16="http://schemas.microsoft.com/office/drawing/2014/main" id="{72B66C8D-FEBB-4DEE-9B5B-40DB1AC01CE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95595875"/>
          <a:ext cx="695325" cy="752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819150</xdr:colOff>
      <xdr:row>81</xdr:row>
      <xdr:rowOff>0</xdr:rowOff>
    </xdr:from>
    <xdr:ext cx="695325" cy="752475"/>
    <xdr:pic>
      <xdr:nvPicPr>
        <xdr:cNvPr id="24" name="Imagen 23">
          <a:extLst>
            <a:ext uri="{FF2B5EF4-FFF2-40B4-BE49-F238E27FC236}">
              <a16:creationId xmlns:a16="http://schemas.microsoft.com/office/drawing/2014/main" id="{A863F66A-B7E0-419B-9988-10E9A075DF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95567300"/>
          <a:ext cx="695325" cy="752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819150</xdr:colOff>
      <xdr:row>81</xdr:row>
      <xdr:rowOff>28575</xdr:rowOff>
    </xdr:from>
    <xdr:ext cx="695325" cy="752475"/>
    <xdr:pic>
      <xdr:nvPicPr>
        <xdr:cNvPr id="25" name="Imagen 24">
          <a:extLst>
            <a:ext uri="{FF2B5EF4-FFF2-40B4-BE49-F238E27FC236}">
              <a16:creationId xmlns:a16="http://schemas.microsoft.com/office/drawing/2014/main" id="{B0A39360-A58F-4182-91E7-37CD2CA548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95595875"/>
          <a:ext cx="695325" cy="752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819150</xdr:colOff>
      <xdr:row>81</xdr:row>
      <xdr:rowOff>0</xdr:rowOff>
    </xdr:from>
    <xdr:ext cx="695325" cy="752475"/>
    <xdr:pic>
      <xdr:nvPicPr>
        <xdr:cNvPr id="26" name="Imagen 25">
          <a:extLst>
            <a:ext uri="{FF2B5EF4-FFF2-40B4-BE49-F238E27FC236}">
              <a16:creationId xmlns:a16="http://schemas.microsoft.com/office/drawing/2014/main" id="{2D173DFE-34DA-4E55-8DC2-9D6CE56E77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95567300"/>
          <a:ext cx="695325" cy="752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819150</xdr:colOff>
      <xdr:row>81</xdr:row>
      <xdr:rowOff>0</xdr:rowOff>
    </xdr:from>
    <xdr:ext cx="695325" cy="752475"/>
    <xdr:pic>
      <xdr:nvPicPr>
        <xdr:cNvPr id="27" name="Imagen 26">
          <a:extLst>
            <a:ext uri="{FF2B5EF4-FFF2-40B4-BE49-F238E27FC236}">
              <a16:creationId xmlns:a16="http://schemas.microsoft.com/office/drawing/2014/main" id="{0F05AD3A-EE8F-415C-9521-64069706191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195567300"/>
          <a:ext cx="695325" cy="7524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781051</xdr:colOff>
      <xdr:row>81</xdr:row>
      <xdr:rowOff>66675</xdr:rowOff>
    </xdr:from>
    <xdr:ext cx="781050" cy="809625"/>
    <xdr:pic>
      <xdr:nvPicPr>
        <xdr:cNvPr id="20" name="Imagen 19">
          <a:extLst>
            <a:ext uri="{FF2B5EF4-FFF2-40B4-BE49-F238E27FC236}">
              <a16:creationId xmlns:a16="http://schemas.microsoft.com/office/drawing/2014/main" id="{3A9DE880-5E4E-4674-AC16-D138F80FB2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6" y="8667750"/>
          <a:ext cx="781050" cy="8096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5</xdr:col>
      <xdr:colOff>800100</xdr:colOff>
      <xdr:row>123</xdr:row>
      <xdr:rowOff>19051</xdr:rowOff>
    </xdr:from>
    <xdr:ext cx="676275" cy="790574"/>
    <xdr:pic>
      <xdr:nvPicPr>
        <xdr:cNvPr id="21" name="Imagen 20">
          <a:extLst>
            <a:ext uri="{FF2B5EF4-FFF2-40B4-BE49-F238E27FC236}">
              <a16:creationId xmlns:a16="http://schemas.microsoft.com/office/drawing/2014/main" id="{A99B39B4-A705-422D-BBD1-BAE6BA3B26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27231976"/>
          <a:ext cx="676275" cy="790574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8</xdr:col>
      <xdr:colOff>0</xdr:colOff>
      <xdr:row>2</xdr:row>
      <xdr:rowOff>0</xdr:rowOff>
    </xdr:from>
    <xdr:to>
      <xdr:col>16</xdr:col>
      <xdr:colOff>47625</xdr:colOff>
      <xdr:row>20</xdr:row>
      <xdr:rowOff>19050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E405EA-7581-4241-A2F2-FD896BBE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4200" y="428625"/>
          <a:ext cx="9439275" cy="3581400"/>
        </a:xfrm>
        <a:prstGeom prst="rect">
          <a:avLst/>
        </a:prstGeom>
      </xdr:spPr>
    </xdr:pic>
    <xdr:clientData/>
  </xdr:twoCellAnchor>
  <xdr:oneCellAnchor>
    <xdr:from>
      <xdr:col>5</xdr:col>
      <xdr:colOff>657224</xdr:colOff>
      <xdr:row>3</xdr:row>
      <xdr:rowOff>28575</xdr:rowOff>
    </xdr:from>
    <xdr:ext cx="733425" cy="781050"/>
    <xdr:pic>
      <xdr:nvPicPr>
        <xdr:cNvPr id="22" name="Imagen 21">
          <a:extLst>
            <a:ext uri="{FF2B5EF4-FFF2-40B4-BE49-F238E27FC236}">
              <a16:creationId xmlns:a16="http://schemas.microsoft.com/office/drawing/2014/main" id="{2A05E607-F024-46C6-992F-06BCA625D3E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099" y="666750"/>
          <a:ext cx="733425" cy="7810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8</xdr:col>
      <xdr:colOff>0</xdr:colOff>
      <xdr:row>81</xdr:row>
      <xdr:rowOff>0</xdr:rowOff>
    </xdr:from>
    <xdr:to>
      <xdr:col>16</xdr:col>
      <xdr:colOff>276225</xdr:colOff>
      <xdr:row>93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8528D8A-4DCC-40F0-B20D-FFED93933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34200" y="17821275"/>
          <a:ext cx="9667875" cy="24955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42</xdr:row>
      <xdr:rowOff>0</xdr:rowOff>
    </xdr:from>
    <xdr:to>
      <xdr:col>16</xdr:col>
      <xdr:colOff>95250</xdr:colOff>
      <xdr:row>51</xdr:row>
      <xdr:rowOff>123825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CD58174-C7E1-4F2F-9367-C61581AA1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34200" y="9296400"/>
          <a:ext cx="9486900" cy="19335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123</xdr:row>
      <xdr:rowOff>0</xdr:rowOff>
    </xdr:from>
    <xdr:to>
      <xdr:col>14</xdr:col>
      <xdr:colOff>2371725</xdr:colOff>
      <xdr:row>157</xdr:row>
      <xdr:rowOff>28575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2457388-39A1-41D3-BF8D-487F732E9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34200" y="26774775"/>
          <a:ext cx="8610600" cy="6581775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123825</xdr:colOff>
      <xdr:row>158</xdr:row>
      <xdr:rowOff>19050</xdr:rowOff>
    </xdr:from>
    <xdr:to>
      <xdr:col>15</xdr:col>
      <xdr:colOff>180975</xdr:colOff>
      <xdr:row>192</xdr:row>
      <xdr:rowOff>161925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71400C0-B845-42D2-A1E2-E6535791B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058025" y="33537525"/>
          <a:ext cx="8686800" cy="6619875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193</xdr:row>
      <xdr:rowOff>133350</xdr:rowOff>
    </xdr:from>
    <xdr:to>
      <xdr:col>15</xdr:col>
      <xdr:colOff>295275</xdr:colOff>
      <xdr:row>228</xdr:row>
      <xdr:rowOff>133350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A87F4E56-7D22-4352-BBE4-6BAFA46C2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91375" y="40319325"/>
          <a:ext cx="8667750" cy="6667500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229</xdr:row>
      <xdr:rowOff>28575</xdr:rowOff>
    </xdr:from>
    <xdr:to>
      <xdr:col>15</xdr:col>
      <xdr:colOff>438150</xdr:colOff>
      <xdr:row>263</xdr:row>
      <xdr:rowOff>95250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F0EB951-8A6A-4AF1-9E9D-0540865CD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277100" y="47072550"/>
          <a:ext cx="8724900" cy="6543675"/>
        </a:xfrm>
        <a:prstGeom prst="rect">
          <a:avLst/>
        </a:prstGeom>
      </xdr:spPr>
    </xdr:pic>
    <xdr:clientData/>
  </xdr:twoCellAnchor>
  <xdr:twoCellAnchor editAs="oneCell">
    <xdr:from>
      <xdr:col>8</xdr:col>
      <xdr:colOff>457200</xdr:colOff>
      <xdr:row>264</xdr:row>
      <xdr:rowOff>123825</xdr:rowOff>
    </xdr:from>
    <xdr:to>
      <xdr:col>15</xdr:col>
      <xdr:colOff>447675</xdr:colOff>
      <xdr:row>298</xdr:row>
      <xdr:rowOff>133350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E7FC898F-0D2A-46FC-B4E2-D2046EF52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91400" y="53835300"/>
          <a:ext cx="8620125" cy="6486525"/>
        </a:xfrm>
        <a:prstGeom prst="rect">
          <a:avLst/>
        </a:prstGeom>
      </xdr:spPr>
    </xdr:pic>
    <xdr:clientData/>
  </xdr:twoCellAnchor>
  <xdr:twoCellAnchor editAs="oneCell">
    <xdr:from>
      <xdr:col>8</xdr:col>
      <xdr:colOff>523875</xdr:colOff>
      <xdr:row>299</xdr:row>
      <xdr:rowOff>180975</xdr:rowOff>
    </xdr:from>
    <xdr:to>
      <xdr:col>15</xdr:col>
      <xdr:colOff>390525</xdr:colOff>
      <xdr:row>334</xdr:row>
      <xdr:rowOff>142875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3018EC1E-895A-449D-846D-0DA0F14A3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458075" y="60559950"/>
          <a:ext cx="8496300" cy="6629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R190"/>
  <sheetViews>
    <sheetView tabSelected="1" topLeftCell="A169" zoomScale="91" zoomScaleNormal="91" workbookViewId="0">
      <selection activeCell="B189" sqref="B189"/>
    </sheetView>
  </sheetViews>
  <sheetFormatPr baseColWidth="10" defaultRowHeight="15"/>
  <cols>
    <col min="1" max="1" width="74.140625" style="32" customWidth="1"/>
    <col min="2" max="2" width="19.7109375" style="32" customWidth="1"/>
    <col min="3" max="13" width="18.140625" style="32" customWidth="1"/>
    <col min="14" max="14" width="17.140625" style="32" customWidth="1"/>
    <col min="15" max="15" width="21" style="32" customWidth="1"/>
    <col min="16" max="16" width="19.5703125" style="32" customWidth="1"/>
    <col min="17" max="17" width="19.85546875" style="32" customWidth="1"/>
    <col min="18" max="18" width="11.42578125" style="32"/>
    <col min="19" max="257" width="11.42578125" style="27"/>
    <col min="258" max="258" width="71.28515625" style="27" bestFit="1" customWidth="1"/>
    <col min="259" max="260" width="15.5703125" style="27" bestFit="1" customWidth="1"/>
    <col min="261" max="271" width="11.42578125" style="27"/>
    <col min="272" max="272" width="14.85546875" style="27" customWidth="1"/>
    <col min="273" max="273" width="14.5703125" style="27" customWidth="1"/>
    <col min="274" max="513" width="11.42578125" style="27"/>
    <col min="514" max="514" width="71.28515625" style="27" bestFit="1" customWidth="1"/>
    <col min="515" max="516" width="15.5703125" style="27" bestFit="1" customWidth="1"/>
    <col min="517" max="527" width="11.42578125" style="27"/>
    <col min="528" max="528" width="14.85546875" style="27" customWidth="1"/>
    <col min="529" max="529" width="14.5703125" style="27" customWidth="1"/>
    <col min="530" max="769" width="11.42578125" style="27"/>
    <col min="770" max="770" width="71.28515625" style="27" bestFit="1" customWidth="1"/>
    <col min="771" max="772" width="15.5703125" style="27" bestFit="1" customWidth="1"/>
    <col min="773" max="783" width="11.42578125" style="27"/>
    <col min="784" max="784" width="14.85546875" style="27" customWidth="1"/>
    <col min="785" max="785" width="14.5703125" style="27" customWidth="1"/>
    <col min="786" max="1025" width="11.42578125" style="27"/>
    <col min="1026" max="1026" width="71.28515625" style="27" bestFit="1" customWidth="1"/>
    <col min="1027" max="1028" width="15.5703125" style="27" bestFit="1" customWidth="1"/>
    <col min="1029" max="1039" width="11.42578125" style="27"/>
    <col min="1040" max="1040" width="14.85546875" style="27" customWidth="1"/>
    <col min="1041" max="1041" width="14.5703125" style="27" customWidth="1"/>
    <col min="1042" max="1281" width="11.42578125" style="27"/>
    <col min="1282" max="1282" width="71.28515625" style="27" bestFit="1" customWidth="1"/>
    <col min="1283" max="1284" width="15.5703125" style="27" bestFit="1" customWidth="1"/>
    <col min="1285" max="1295" width="11.42578125" style="27"/>
    <col min="1296" max="1296" width="14.85546875" style="27" customWidth="1"/>
    <col min="1297" max="1297" width="14.5703125" style="27" customWidth="1"/>
    <col min="1298" max="1537" width="11.42578125" style="27"/>
    <col min="1538" max="1538" width="71.28515625" style="27" bestFit="1" customWidth="1"/>
    <col min="1539" max="1540" width="15.5703125" style="27" bestFit="1" customWidth="1"/>
    <col min="1541" max="1551" width="11.42578125" style="27"/>
    <col min="1552" max="1552" width="14.85546875" style="27" customWidth="1"/>
    <col min="1553" max="1553" width="14.5703125" style="27" customWidth="1"/>
    <col min="1554" max="1793" width="11.42578125" style="27"/>
    <col min="1794" max="1794" width="71.28515625" style="27" bestFit="1" customWidth="1"/>
    <col min="1795" max="1796" width="15.5703125" style="27" bestFit="1" customWidth="1"/>
    <col min="1797" max="1807" width="11.42578125" style="27"/>
    <col min="1808" max="1808" width="14.85546875" style="27" customWidth="1"/>
    <col min="1809" max="1809" width="14.5703125" style="27" customWidth="1"/>
    <col min="1810" max="2049" width="11.42578125" style="27"/>
    <col min="2050" max="2050" width="71.28515625" style="27" bestFit="1" customWidth="1"/>
    <col min="2051" max="2052" width="15.5703125" style="27" bestFit="1" customWidth="1"/>
    <col min="2053" max="2063" width="11.42578125" style="27"/>
    <col min="2064" max="2064" width="14.85546875" style="27" customWidth="1"/>
    <col min="2065" max="2065" width="14.5703125" style="27" customWidth="1"/>
    <col min="2066" max="2305" width="11.42578125" style="27"/>
    <col min="2306" max="2306" width="71.28515625" style="27" bestFit="1" customWidth="1"/>
    <col min="2307" max="2308" width="15.5703125" style="27" bestFit="1" customWidth="1"/>
    <col min="2309" max="2319" width="11.42578125" style="27"/>
    <col min="2320" max="2320" width="14.85546875" style="27" customWidth="1"/>
    <col min="2321" max="2321" width="14.5703125" style="27" customWidth="1"/>
    <col min="2322" max="2561" width="11.42578125" style="27"/>
    <col min="2562" max="2562" width="71.28515625" style="27" bestFit="1" customWidth="1"/>
    <col min="2563" max="2564" width="15.5703125" style="27" bestFit="1" customWidth="1"/>
    <col min="2565" max="2575" width="11.42578125" style="27"/>
    <col min="2576" max="2576" width="14.85546875" style="27" customWidth="1"/>
    <col min="2577" max="2577" width="14.5703125" style="27" customWidth="1"/>
    <col min="2578" max="2817" width="11.42578125" style="27"/>
    <col min="2818" max="2818" width="71.28515625" style="27" bestFit="1" customWidth="1"/>
    <col min="2819" max="2820" width="15.5703125" style="27" bestFit="1" customWidth="1"/>
    <col min="2821" max="2831" width="11.42578125" style="27"/>
    <col min="2832" max="2832" width="14.85546875" style="27" customWidth="1"/>
    <col min="2833" max="2833" width="14.5703125" style="27" customWidth="1"/>
    <col min="2834" max="3073" width="11.42578125" style="27"/>
    <col min="3074" max="3074" width="71.28515625" style="27" bestFit="1" customWidth="1"/>
    <col min="3075" max="3076" width="15.5703125" style="27" bestFit="1" customWidth="1"/>
    <col min="3077" max="3087" width="11.42578125" style="27"/>
    <col min="3088" max="3088" width="14.85546875" style="27" customWidth="1"/>
    <col min="3089" max="3089" width="14.5703125" style="27" customWidth="1"/>
    <col min="3090" max="3329" width="11.42578125" style="27"/>
    <col min="3330" max="3330" width="71.28515625" style="27" bestFit="1" customWidth="1"/>
    <col min="3331" max="3332" width="15.5703125" style="27" bestFit="1" customWidth="1"/>
    <col min="3333" max="3343" width="11.42578125" style="27"/>
    <col min="3344" max="3344" width="14.85546875" style="27" customWidth="1"/>
    <col min="3345" max="3345" width="14.5703125" style="27" customWidth="1"/>
    <col min="3346" max="3585" width="11.42578125" style="27"/>
    <col min="3586" max="3586" width="71.28515625" style="27" bestFit="1" customWidth="1"/>
    <col min="3587" max="3588" width="15.5703125" style="27" bestFit="1" customWidth="1"/>
    <col min="3589" max="3599" width="11.42578125" style="27"/>
    <col min="3600" max="3600" width="14.85546875" style="27" customWidth="1"/>
    <col min="3601" max="3601" width="14.5703125" style="27" customWidth="1"/>
    <col min="3602" max="3841" width="11.42578125" style="27"/>
    <col min="3842" max="3842" width="71.28515625" style="27" bestFit="1" customWidth="1"/>
    <col min="3843" max="3844" width="15.5703125" style="27" bestFit="1" customWidth="1"/>
    <col min="3845" max="3855" width="11.42578125" style="27"/>
    <col min="3856" max="3856" width="14.85546875" style="27" customWidth="1"/>
    <col min="3857" max="3857" width="14.5703125" style="27" customWidth="1"/>
    <col min="3858" max="4097" width="11.42578125" style="27"/>
    <col min="4098" max="4098" width="71.28515625" style="27" bestFit="1" customWidth="1"/>
    <col min="4099" max="4100" width="15.5703125" style="27" bestFit="1" customWidth="1"/>
    <col min="4101" max="4111" width="11.42578125" style="27"/>
    <col min="4112" max="4112" width="14.85546875" style="27" customWidth="1"/>
    <col min="4113" max="4113" width="14.5703125" style="27" customWidth="1"/>
    <col min="4114" max="4353" width="11.42578125" style="27"/>
    <col min="4354" max="4354" width="71.28515625" style="27" bestFit="1" customWidth="1"/>
    <col min="4355" max="4356" width="15.5703125" style="27" bestFit="1" customWidth="1"/>
    <col min="4357" max="4367" width="11.42578125" style="27"/>
    <col min="4368" max="4368" width="14.85546875" style="27" customWidth="1"/>
    <col min="4369" max="4369" width="14.5703125" style="27" customWidth="1"/>
    <col min="4370" max="4609" width="11.42578125" style="27"/>
    <col min="4610" max="4610" width="71.28515625" style="27" bestFit="1" customWidth="1"/>
    <col min="4611" max="4612" width="15.5703125" style="27" bestFit="1" customWidth="1"/>
    <col min="4613" max="4623" width="11.42578125" style="27"/>
    <col min="4624" max="4624" width="14.85546875" style="27" customWidth="1"/>
    <col min="4625" max="4625" width="14.5703125" style="27" customWidth="1"/>
    <col min="4626" max="4865" width="11.42578125" style="27"/>
    <col min="4866" max="4866" width="71.28515625" style="27" bestFit="1" customWidth="1"/>
    <col min="4867" max="4868" width="15.5703125" style="27" bestFit="1" customWidth="1"/>
    <col min="4869" max="4879" width="11.42578125" style="27"/>
    <col min="4880" max="4880" width="14.85546875" style="27" customWidth="1"/>
    <col min="4881" max="4881" width="14.5703125" style="27" customWidth="1"/>
    <col min="4882" max="5121" width="11.42578125" style="27"/>
    <col min="5122" max="5122" width="71.28515625" style="27" bestFit="1" customWidth="1"/>
    <col min="5123" max="5124" width="15.5703125" style="27" bestFit="1" customWidth="1"/>
    <col min="5125" max="5135" width="11.42578125" style="27"/>
    <col min="5136" max="5136" width="14.85546875" style="27" customWidth="1"/>
    <col min="5137" max="5137" width="14.5703125" style="27" customWidth="1"/>
    <col min="5138" max="5377" width="11.42578125" style="27"/>
    <col min="5378" max="5378" width="71.28515625" style="27" bestFit="1" customWidth="1"/>
    <col min="5379" max="5380" width="15.5703125" style="27" bestFit="1" customWidth="1"/>
    <col min="5381" max="5391" width="11.42578125" style="27"/>
    <col min="5392" max="5392" width="14.85546875" style="27" customWidth="1"/>
    <col min="5393" max="5393" width="14.5703125" style="27" customWidth="1"/>
    <col min="5394" max="5633" width="11.42578125" style="27"/>
    <col min="5634" max="5634" width="71.28515625" style="27" bestFit="1" customWidth="1"/>
    <col min="5635" max="5636" width="15.5703125" style="27" bestFit="1" customWidth="1"/>
    <col min="5637" max="5647" width="11.42578125" style="27"/>
    <col min="5648" max="5648" width="14.85546875" style="27" customWidth="1"/>
    <col min="5649" max="5649" width="14.5703125" style="27" customWidth="1"/>
    <col min="5650" max="5889" width="11.42578125" style="27"/>
    <col min="5890" max="5890" width="71.28515625" style="27" bestFit="1" customWidth="1"/>
    <col min="5891" max="5892" width="15.5703125" style="27" bestFit="1" customWidth="1"/>
    <col min="5893" max="5903" width="11.42578125" style="27"/>
    <col min="5904" max="5904" width="14.85546875" style="27" customWidth="1"/>
    <col min="5905" max="5905" width="14.5703125" style="27" customWidth="1"/>
    <col min="5906" max="6145" width="11.42578125" style="27"/>
    <col min="6146" max="6146" width="71.28515625" style="27" bestFit="1" customWidth="1"/>
    <col min="6147" max="6148" width="15.5703125" style="27" bestFit="1" customWidth="1"/>
    <col min="6149" max="6159" width="11.42578125" style="27"/>
    <col min="6160" max="6160" width="14.85546875" style="27" customWidth="1"/>
    <col min="6161" max="6161" width="14.5703125" style="27" customWidth="1"/>
    <col min="6162" max="6401" width="11.42578125" style="27"/>
    <col min="6402" max="6402" width="71.28515625" style="27" bestFit="1" customWidth="1"/>
    <col min="6403" max="6404" width="15.5703125" style="27" bestFit="1" customWidth="1"/>
    <col min="6405" max="6415" width="11.42578125" style="27"/>
    <col min="6416" max="6416" width="14.85546875" style="27" customWidth="1"/>
    <col min="6417" max="6417" width="14.5703125" style="27" customWidth="1"/>
    <col min="6418" max="6657" width="11.42578125" style="27"/>
    <col min="6658" max="6658" width="71.28515625" style="27" bestFit="1" customWidth="1"/>
    <col min="6659" max="6660" width="15.5703125" style="27" bestFit="1" customWidth="1"/>
    <col min="6661" max="6671" width="11.42578125" style="27"/>
    <col min="6672" max="6672" width="14.85546875" style="27" customWidth="1"/>
    <col min="6673" max="6673" width="14.5703125" style="27" customWidth="1"/>
    <col min="6674" max="6913" width="11.42578125" style="27"/>
    <col min="6914" max="6914" width="71.28515625" style="27" bestFit="1" customWidth="1"/>
    <col min="6915" max="6916" width="15.5703125" style="27" bestFit="1" customWidth="1"/>
    <col min="6917" max="6927" width="11.42578125" style="27"/>
    <col min="6928" max="6928" width="14.85546875" style="27" customWidth="1"/>
    <col min="6929" max="6929" width="14.5703125" style="27" customWidth="1"/>
    <col min="6930" max="7169" width="11.42578125" style="27"/>
    <col min="7170" max="7170" width="71.28515625" style="27" bestFit="1" customWidth="1"/>
    <col min="7171" max="7172" width="15.5703125" style="27" bestFit="1" customWidth="1"/>
    <col min="7173" max="7183" width="11.42578125" style="27"/>
    <col min="7184" max="7184" width="14.85546875" style="27" customWidth="1"/>
    <col min="7185" max="7185" width="14.5703125" style="27" customWidth="1"/>
    <col min="7186" max="7425" width="11.42578125" style="27"/>
    <col min="7426" max="7426" width="71.28515625" style="27" bestFit="1" customWidth="1"/>
    <col min="7427" max="7428" width="15.5703125" style="27" bestFit="1" customWidth="1"/>
    <col min="7429" max="7439" width="11.42578125" style="27"/>
    <col min="7440" max="7440" width="14.85546875" style="27" customWidth="1"/>
    <col min="7441" max="7441" width="14.5703125" style="27" customWidth="1"/>
    <col min="7442" max="7681" width="11.42578125" style="27"/>
    <col min="7682" max="7682" width="71.28515625" style="27" bestFit="1" customWidth="1"/>
    <col min="7683" max="7684" width="15.5703125" style="27" bestFit="1" customWidth="1"/>
    <col min="7685" max="7695" width="11.42578125" style="27"/>
    <col min="7696" max="7696" width="14.85546875" style="27" customWidth="1"/>
    <col min="7697" max="7697" width="14.5703125" style="27" customWidth="1"/>
    <col min="7698" max="7937" width="11.42578125" style="27"/>
    <col min="7938" max="7938" width="71.28515625" style="27" bestFit="1" customWidth="1"/>
    <col min="7939" max="7940" width="15.5703125" style="27" bestFit="1" customWidth="1"/>
    <col min="7941" max="7951" width="11.42578125" style="27"/>
    <col min="7952" max="7952" width="14.85546875" style="27" customWidth="1"/>
    <col min="7953" max="7953" width="14.5703125" style="27" customWidth="1"/>
    <col min="7954" max="8193" width="11.42578125" style="27"/>
    <col min="8194" max="8194" width="71.28515625" style="27" bestFit="1" customWidth="1"/>
    <col min="8195" max="8196" width="15.5703125" style="27" bestFit="1" customWidth="1"/>
    <col min="8197" max="8207" width="11.42578125" style="27"/>
    <col min="8208" max="8208" width="14.85546875" style="27" customWidth="1"/>
    <col min="8209" max="8209" width="14.5703125" style="27" customWidth="1"/>
    <col min="8210" max="8449" width="11.42578125" style="27"/>
    <col min="8450" max="8450" width="71.28515625" style="27" bestFit="1" customWidth="1"/>
    <col min="8451" max="8452" width="15.5703125" style="27" bestFit="1" customWidth="1"/>
    <col min="8453" max="8463" width="11.42578125" style="27"/>
    <col min="8464" max="8464" width="14.85546875" style="27" customWidth="1"/>
    <col min="8465" max="8465" width="14.5703125" style="27" customWidth="1"/>
    <col min="8466" max="8705" width="11.42578125" style="27"/>
    <col min="8706" max="8706" width="71.28515625" style="27" bestFit="1" customWidth="1"/>
    <col min="8707" max="8708" width="15.5703125" style="27" bestFit="1" customWidth="1"/>
    <col min="8709" max="8719" width="11.42578125" style="27"/>
    <col min="8720" max="8720" width="14.85546875" style="27" customWidth="1"/>
    <col min="8721" max="8721" width="14.5703125" style="27" customWidth="1"/>
    <col min="8722" max="8961" width="11.42578125" style="27"/>
    <col min="8962" max="8962" width="71.28515625" style="27" bestFit="1" customWidth="1"/>
    <col min="8963" max="8964" width="15.5703125" style="27" bestFit="1" customWidth="1"/>
    <col min="8965" max="8975" width="11.42578125" style="27"/>
    <col min="8976" max="8976" width="14.85546875" style="27" customWidth="1"/>
    <col min="8977" max="8977" width="14.5703125" style="27" customWidth="1"/>
    <col min="8978" max="9217" width="11.42578125" style="27"/>
    <col min="9218" max="9218" width="71.28515625" style="27" bestFit="1" customWidth="1"/>
    <col min="9219" max="9220" width="15.5703125" style="27" bestFit="1" customWidth="1"/>
    <col min="9221" max="9231" width="11.42578125" style="27"/>
    <col min="9232" max="9232" width="14.85546875" style="27" customWidth="1"/>
    <col min="9233" max="9233" width="14.5703125" style="27" customWidth="1"/>
    <col min="9234" max="9473" width="11.42578125" style="27"/>
    <col min="9474" max="9474" width="71.28515625" style="27" bestFit="1" customWidth="1"/>
    <col min="9475" max="9476" width="15.5703125" style="27" bestFit="1" customWidth="1"/>
    <col min="9477" max="9487" width="11.42578125" style="27"/>
    <col min="9488" max="9488" width="14.85546875" style="27" customWidth="1"/>
    <col min="9489" max="9489" width="14.5703125" style="27" customWidth="1"/>
    <col min="9490" max="9729" width="11.42578125" style="27"/>
    <col min="9730" max="9730" width="71.28515625" style="27" bestFit="1" customWidth="1"/>
    <col min="9731" max="9732" width="15.5703125" style="27" bestFit="1" customWidth="1"/>
    <col min="9733" max="9743" width="11.42578125" style="27"/>
    <col min="9744" max="9744" width="14.85546875" style="27" customWidth="1"/>
    <col min="9745" max="9745" width="14.5703125" style="27" customWidth="1"/>
    <col min="9746" max="9985" width="11.42578125" style="27"/>
    <col min="9986" max="9986" width="71.28515625" style="27" bestFit="1" customWidth="1"/>
    <col min="9987" max="9988" width="15.5703125" style="27" bestFit="1" customWidth="1"/>
    <col min="9989" max="9999" width="11.42578125" style="27"/>
    <col min="10000" max="10000" width="14.85546875" style="27" customWidth="1"/>
    <col min="10001" max="10001" width="14.5703125" style="27" customWidth="1"/>
    <col min="10002" max="10241" width="11.42578125" style="27"/>
    <col min="10242" max="10242" width="71.28515625" style="27" bestFit="1" customWidth="1"/>
    <col min="10243" max="10244" width="15.5703125" style="27" bestFit="1" customWidth="1"/>
    <col min="10245" max="10255" width="11.42578125" style="27"/>
    <col min="10256" max="10256" width="14.85546875" style="27" customWidth="1"/>
    <col min="10257" max="10257" width="14.5703125" style="27" customWidth="1"/>
    <col min="10258" max="10497" width="11.42578125" style="27"/>
    <col min="10498" max="10498" width="71.28515625" style="27" bestFit="1" customWidth="1"/>
    <col min="10499" max="10500" width="15.5703125" style="27" bestFit="1" customWidth="1"/>
    <col min="10501" max="10511" width="11.42578125" style="27"/>
    <col min="10512" max="10512" width="14.85546875" style="27" customWidth="1"/>
    <col min="10513" max="10513" width="14.5703125" style="27" customWidth="1"/>
    <col min="10514" max="10753" width="11.42578125" style="27"/>
    <col min="10754" max="10754" width="71.28515625" style="27" bestFit="1" customWidth="1"/>
    <col min="10755" max="10756" width="15.5703125" style="27" bestFit="1" customWidth="1"/>
    <col min="10757" max="10767" width="11.42578125" style="27"/>
    <col min="10768" max="10768" width="14.85546875" style="27" customWidth="1"/>
    <col min="10769" max="10769" width="14.5703125" style="27" customWidth="1"/>
    <col min="10770" max="11009" width="11.42578125" style="27"/>
    <col min="11010" max="11010" width="71.28515625" style="27" bestFit="1" customWidth="1"/>
    <col min="11011" max="11012" width="15.5703125" style="27" bestFit="1" customWidth="1"/>
    <col min="11013" max="11023" width="11.42578125" style="27"/>
    <col min="11024" max="11024" width="14.85546875" style="27" customWidth="1"/>
    <col min="11025" max="11025" width="14.5703125" style="27" customWidth="1"/>
    <col min="11026" max="11265" width="11.42578125" style="27"/>
    <col min="11266" max="11266" width="71.28515625" style="27" bestFit="1" customWidth="1"/>
    <col min="11267" max="11268" width="15.5703125" style="27" bestFit="1" customWidth="1"/>
    <col min="11269" max="11279" width="11.42578125" style="27"/>
    <col min="11280" max="11280" width="14.85546875" style="27" customWidth="1"/>
    <col min="11281" max="11281" width="14.5703125" style="27" customWidth="1"/>
    <col min="11282" max="11521" width="11.42578125" style="27"/>
    <col min="11522" max="11522" width="71.28515625" style="27" bestFit="1" customWidth="1"/>
    <col min="11523" max="11524" width="15.5703125" style="27" bestFit="1" customWidth="1"/>
    <col min="11525" max="11535" width="11.42578125" style="27"/>
    <col min="11536" max="11536" width="14.85546875" style="27" customWidth="1"/>
    <col min="11537" max="11537" width="14.5703125" style="27" customWidth="1"/>
    <col min="11538" max="11777" width="11.42578125" style="27"/>
    <col min="11778" max="11778" width="71.28515625" style="27" bestFit="1" customWidth="1"/>
    <col min="11779" max="11780" width="15.5703125" style="27" bestFit="1" customWidth="1"/>
    <col min="11781" max="11791" width="11.42578125" style="27"/>
    <col min="11792" max="11792" width="14.85546875" style="27" customWidth="1"/>
    <col min="11793" max="11793" width="14.5703125" style="27" customWidth="1"/>
    <col min="11794" max="12033" width="11.42578125" style="27"/>
    <col min="12034" max="12034" width="71.28515625" style="27" bestFit="1" customWidth="1"/>
    <col min="12035" max="12036" width="15.5703125" style="27" bestFit="1" customWidth="1"/>
    <col min="12037" max="12047" width="11.42578125" style="27"/>
    <col min="12048" max="12048" width="14.85546875" style="27" customWidth="1"/>
    <col min="12049" max="12049" width="14.5703125" style="27" customWidth="1"/>
    <col min="12050" max="12289" width="11.42578125" style="27"/>
    <col min="12290" max="12290" width="71.28515625" style="27" bestFit="1" customWidth="1"/>
    <col min="12291" max="12292" width="15.5703125" style="27" bestFit="1" customWidth="1"/>
    <col min="12293" max="12303" width="11.42578125" style="27"/>
    <col min="12304" max="12304" width="14.85546875" style="27" customWidth="1"/>
    <col min="12305" max="12305" width="14.5703125" style="27" customWidth="1"/>
    <col min="12306" max="12545" width="11.42578125" style="27"/>
    <col min="12546" max="12546" width="71.28515625" style="27" bestFit="1" customWidth="1"/>
    <col min="12547" max="12548" width="15.5703125" style="27" bestFit="1" customWidth="1"/>
    <col min="12549" max="12559" width="11.42578125" style="27"/>
    <col min="12560" max="12560" width="14.85546875" style="27" customWidth="1"/>
    <col min="12561" max="12561" width="14.5703125" style="27" customWidth="1"/>
    <col min="12562" max="12801" width="11.42578125" style="27"/>
    <col min="12802" max="12802" width="71.28515625" style="27" bestFit="1" customWidth="1"/>
    <col min="12803" max="12804" width="15.5703125" style="27" bestFit="1" customWidth="1"/>
    <col min="12805" max="12815" width="11.42578125" style="27"/>
    <col min="12816" max="12816" width="14.85546875" style="27" customWidth="1"/>
    <col min="12817" max="12817" width="14.5703125" style="27" customWidth="1"/>
    <col min="12818" max="13057" width="11.42578125" style="27"/>
    <col min="13058" max="13058" width="71.28515625" style="27" bestFit="1" customWidth="1"/>
    <col min="13059" max="13060" width="15.5703125" style="27" bestFit="1" customWidth="1"/>
    <col min="13061" max="13071" width="11.42578125" style="27"/>
    <col min="13072" max="13072" width="14.85546875" style="27" customWidth="1"/>
    <col min="13073" max="13073" width="14.5703125" style="27" customWidth="1"/>
    <col min="13074" max="13313" width="11.42578125" style="27"/>
    <col min="13314" max="13314" width="71.28515625" style="27" bestFit="1" customWidth="1"/>
    <col min="13315" max="13316" width="15.5703125" style="27" bestFit="1" customWidth="1"/>
    <col min="13317" max="13327" width="11.42578125" style="27"/>
    <col min="13328" max="13328" width="14.85546875" style="27" customWidth="1"/>
    <col min="13329" max="13329" width="14.5703125" style="27" customWidth="1"/>
    <col min="13330" max="13569" width="11.42578125" style="27"/>
    <col min="13570" max="13570" width="71.28515625" style="27" bestFit="1" customWidth="1"/>
    <col min="13571" max="13572" width="15.5703125" style="27" bestFit="1" customWidth="1"/>
    <col min="13573" max="13583" width="11.42578125" style="27"/>
    <col min="13584" max="13584" width="14.85546875" style="27" customWidth="1"/>
    <col min="13585" max="13585" width="14.5703125" style="27" customWidth="1"/>
    <col min="13586" max="13825" width="11.42578125" style="27"/>
    <col min="13826" max="13826" width="71.28515625" style="27" bestFit="1" customWidth="1"/>
    <col min="13827" max="13828" width="15.5703125" style="27" bestFit="1" customWidth="1"/>
    <col min="13829" max="13839" width="11.42578125" style="27"/>
    <col min="13840" max="13840" width="14.85546875" style="27" customWidth="1"/>
    <col min="13841" max="13841" width="14.5703125" style="27" customWidth="1"/>
    <col min="13842" max="14081" width="11.42578125" style="27"/>
    <col min="14082" max="14082" width="71.28515625" style="27" bestFit="1" customWidth="1"/>
    <col min="14083" max="14084" width="15.5703125" style="27" bestFit="1" customWidth="1"/>
    <col min="14085" max="14095" width="11.42578125" style="27"/>
    <col min="14096" max="14096" width="14.85546875" style="27" customWidth="1"/>
    <col min="14097" max="14097" width="14.5703125" style="27" customWidth="1"/>
    <col min="14098" max="14337" width="11.42578125" style="27"/>
    <col min="14338" max="14338" width="71.28515625" style="27" bestFit="1" customWidth="1"/>
    <col min="14339" max="14340" width="15.5703125" style="27" bestFit="1" customWidth="1"/>
    <col min="14341" max="14351" width="11.42578125" style="27"/>
    <col min="14352" max="14352" width="14.85546875" style="27" customWidth="1"/>
    <col min="14353" max="14353" width="14.5703125" style="27" customWidth="1"/>
    <col min="14354" max="14593" width="11.42578125" style="27"/>
    <col min="14594" max="14594" width="71.28515625" style="27" bestFit="1" customWidth="1"/>
    <col min="14595" max="14596" width="15.5703125" style="27" bestFit="1" customWidth="1"/>
    <col min="14597" max="14607" width="11.42578125" style="27"/>
    <col min="14608" max="14608" width="14.85546875" style="27" customWidth="1"/>
    <col min="14609" max="14609" width="14.5703125" style="27" customWidth="1"/>
    <col min="14610" max="14849" width="11.42578125" style="27"/>
    <col min="14850" max="14850" width="71.28515625" style="27" bestFit="1" customWidth="1"/>
    <col min="14851" max="14852" width="15.5703125" style="27" bestFit="1" customWidth="1"/>
    <col min="14853" max="14863" width="11.42578125" style="27"/>
    <col min="14864" max="14864" width="14.85546875" style="27" customWidth="1"/>
    <col min="14865" max="14865" width="14.5703125" style="27" customWidth="1"/>
    <col min="14866" max="15105" width="11.42578125" style="27"/>
    <col min="15106" max="15106" width="71.28515625" style="27" bestFit="1" customWidth="1"/>
    <col min="15107" max="15108" width="15.5703125" style="27" bestFit="1" customWidth="1"/>
    <col min="15109" max="15119" width="11.42578125" style="27"/>
    <col min="15120" max="15120" width="14.85546875" style="27" customWidth="1"/>
    <col min="15121" max="15121" width="14.5703125" style="27" customWidth="1"/>
    <col min="15122" max="15361" width="11.42578125" style="27"/>
    <col min="15362" max="15362" width="71.28515625" style="27" bestFit="1" customWidth="1"/>
    <col min="15363" max="15364" width="15.5703125" style="27" bestFit="1" customWidth="1"/>
    <col min="15365" max="15375" width="11.42578125" style="27"/>
    <col min="15376" max="15376" width="14.85546875" style="27" customWidth="1"/>
    <col min="15377" max="15377" width="14.5703125" style="27" customWidth="1"/>
    <col min="15378" max="15617" width="11.42578125" style="27"/>
    <col min="15618" max="15618" width="71.28515625" style="27" bestFit="1" customWidth="1"/>
    <col min="15619" max="15620" width="15.5703125" style="27" bestFit="1" customWidth="1"/>
    <col min="15621" max="15631" width="11.42578125" style="27"/>
    <col min="15632" max="15632" width="14.85546875" style="27" customWidth="1"/>
    <col min="15633" max="15633" width="14.5703125" style="27" customWidth="1"/>
    <col min="15634" max="15873" width="11.42578125" style="27"/>
    <col min="15874" max="15874" width="71.28515625" style="27" bestFit="1" customWidth="1"/>
    <col min="15875" max="15876" width="15.5703125" style="27" bestFit="1" customWidth="1"/>
    <col min="15877" max="15887" width="11.42578125" style="27"/>
    <col min="15888" max="15888" width="14.85546875" style="27" customWidth="1"/>
    <col min="15889" max="15889" width="14.5703125" style="27" customWidth="1"/>
    <col min="15890" max="16129" width="11.42578125" style="27"/>
    <col min="16130" max="16130" width="71.28515625" style="27" bestFit="1" customWidth="1"/>
    <col min="16131" max="16132" width="15.5703125" style="27" bestFit="1" customWidth="1"/>
    <col min="16133" max="16143" width="11.42578125" style="27"/>
    <col min="16144" max="16144" width="14.85546875" style="27" customWidth="1"/>
    <col min="16145" max="16145" width="14.5703125" style="27" customWidth="1"/>
    <col min="16146" max="16384" width="11.42578125" style="27"/>
  </cols>
  <sheetData>
    <row r="1" spans="1:18" ht="20.25">
      <c r="A1" s="369"/>
      <c r="B1" s="369"/>
      <c r="C1" s="369"/>
      <c r="D1" s="369"/>
      <c r="E1" s="369"/>
      <c r="F1" s="369"/>
      <c r="G1" s="369"/>
      <c r="H1" s="369"/>
      <c r="I1" s="369"/>
      <c r="J1" s="369"/>
      <c r="K1" s="369"/>
      <c r="L1" s="369"/>
      <c r="M1" s="369"/>
      <c r="N1" s="369"/>
      <c r="O1" s="369"/>
      <c r="P1" s="369"/>
      <c r="Q1" s="369"/>
      <c r="R1" s="369"/>
    </row>
    <row r="2" spans="1:18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</row>
    <row r="3" spans="1:18" ht="18">
      <c r="A3" s="368" t="s">
        <v>0</v>
      </c>
      <c r="B3" s="368"/>
      <c r="C3" s="368"/>
      <c r="D3" s="368"/>
      <c r="E3" s="368"/>
      <c r="F3" s="368"/>
      <c r="G3" s="368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</row>
    <row r="4" spans="1:18" ht="15.75">
      <c r="A4" s="367" t="s">
        <v>88</v>
      </c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67"/>
      <c r="N4" s="367"/>
      <c r="O4" s="367"/>
      <c r="P4" s="367"/>
      <c r="Q4" s="367"/>
      <c r="R4" s="367"/>
    </row>
    <row r="5" spans="1:18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</row>
    <row r="6" spans="1:18" ht="18">
      <c r="A6" s="370" t="s">
        <v>1</v>
      </c>
      <c r="B6" s="370"/>
      <c r="C6" s="370"/>
      <c r="D6" s="370"/>
      <c r="E6" s="370"/>
      <c r="F6" s="370"/>
      <c r="G6" s="370"/>
      <c r="H6" s="370"/>
      <c r="I6" s="370"/>
      <c r="J6" s="370"/>
      <c r="K6" s="370"/>
      <c r="L6" s="370"/>
      <c r="M6" s="370"/>
      <c r="N6" s="370"/>
      <c r="O6" s="370"/>
      <c r="P6" s="87"/>
      <c r="Q6" s="87"/>
      <c r="R6" s="87"/>
    </row>
    <row r="7" spans="1:18" ht="15.75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</row>
    <row r="8" spans="1:18" ht="15.75">
      <c r="A8" s="29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1"/>
      <c r="O8" s="31"/>
      <c r="P8" s="31"/>
      <c r="Q8" s="31"/>
    </row>
    <row r="9" spans="1:18" ht="47.25">
      <c r="A9" s="33" t="s">
        <v>2</v>
      </c>
      <c r="B9" s="34" t="s">
        <v>3</v>
      </c>
      <c r="C9" s="34" t="s">
        <v>4</v>
      </c>
      <c r="D9" s="34" t="s">
        <v>5</v>
      </c>
      <c r="E9" s="34" t="s">
        <v>6</v>
      </c>
      <c r="F9" s="34" t="s">
        <v>7</v>
      </c>
      <c r="G9" s="34" t="s">
        <v>8</v>
      </c>
      <c r="H9" s="34" t="s">
        <v>9</v>
      </c>
      <c r="I9" s="34" t="s">
        <v>10</v>
      </c>
      <c r="J9" s="34" t="s">
        <v>11</v>
      </c>
      <c r="K9" s="34" t="s">
        <v>12</v>
      </c>
      <c r="L9" s="34" t="s">
        <v>13</v>
      </c>
      <c r="M9" s="34" t="s">
        <v>14</v>
      </c>
      <c r="N9" s="34" t="s">
        <v>15</v>
      </c>
      <c r="O9" s="34" t="s">
        <v>72</v>
      </c>
      <c r="P9" s="34" t="s">
        <v>73</v>
      </c>
      <c r="Q9" s="34" t="s">
        <v>16</v>
      </c>
      <c r="R9" s="35" t="s">
        <v>17</v>
      </c>
    </row>
    <row r="10" spans="1:18" ht="15.75">
      <c r="A10" s="63" t="s">
        <v>148</v>
      </c>
      <c r="B10" s="1">
        <f>+B11+B19</f>
        <v>766000.44000000006</v>
      </c>
      <c r="C10" s="1">
        <f t="shared" ref="C10:N10" si="0">+C11+C19</f>
        <v>511248.51</v>
      </c>
      <c r="D10" s="1">
        <f t="shared" si="0"/>
        <v>623394.53999999992</v>
      </c>
      <c r="E10" s="1">
        <f t="shared" si="0"/>
        <v>553007.31000000006</v>
      </c>
      <c r="F10" s="1">
        <f t="shared" si="0"/>
        <v>642167.50000000012</v>
      </c>
      <c r="G10" s="1">
        <f t="shared" si="0"/>
        <v>985702.10999999987</v>
      </c>
      <c r="H10" s="1">
        <f t="shared" si="0"/>
        <v>672298.08000000007</v>
      </c>
      <c r="I10" s="1">
        <f t="shared" si="0"/>
        <v>681445.06</v>
      </c>
      <c r="J10" s="1">
        <f t="shared" si="0"/>
        <v>603344.41999999993</v>
      </c>
      <c r="K10" s="1">
        <f t="shared" si="0"/>
        <v>2211476.4399999995</v>
      </c>
      <c r="L10" s="1">
        <f t="shared" si="0"/>
        <v>1096065.3999999992</v>
      </c>
      <c r="M10" s="1">
        <f t="shared" si="0"/>
        <v>3147785.22</v>
      </c>
      <c r="N10" s="1">
        <f t="shared" si="0"/>
        <v>12493935.029999997</v>
      </c>
      <c r="O10" s="1">
        <f>+O11+O19</f>
        <v>8966903</v>
      </c>
      <c r="P10" s="1">
        <f>+P11+P19</f>
        <v>8966903</v>
      </c>
      <c r="Q10" s="1">
        <f>+N10-P10</f>
        <v>3527032.0299999975</v>
      </c>
      <c r="R10" s="2">
        <f>+N10/O10</f>
        <v>1.3933389298401018</v>
      </c>
    </row>
    <row r="11" spans="1:18">
      <c r="A11" s="64" t="s">
        <v>149</v>
      </c>
      <c r="B11" s="3">
        <f>+B13+B16+B17</f>
        <v>743743.26</v>
      </c>
      <c r="C11" s="3">
        <f t="shared" ref="C11:N11" si="1">+C13+C16+C17</f>
        <v>486501.49</v>
      </c>
      <c r="D11" s="3">
        <f t="shared" si="1"/>
        <v>540154.42999999993</v>
      </c>
      <c r="E11" s="3">
        <f t="shared" si="1"/>
        <v>523777.94</v>
      </c>
      <c r="F11" s="3">
        <f t="shared" si="1"/>
        <v>620203.94000000006</v>
      </c>
      <c r="G11" s="3">
        <f t="shared" si="1"/>
        <v>697964.66999999993</v>
      </c>
      <c r="H11" s="3">
        <f t="shared" si="1"/>
        <v>671843.39000000013</v>
      </c>
      <c r="I11" s="3">
        <f t="shared" si="1"/>
        <v>681074.02</v>
      </c>
      <c r="J11" s="3">
        <f t="shared" si="1"/>
        <v>602934.85</v>
      </c>
      <c r="K11" s="3">
        <f t="shared" si="1"/>
        <v>911038.65999999968</v>
      </c>
      <c r="L11" s="3">
        <f t="shared" si="1"/>
        <v>1094907.5799999991</v>
      </c>
      <c r="M11" s="3">
        <f t="shared" si="1"/>
        <v>676114.74999999988</v>
      </c>
      <c r="N11" s="3">
        <f t="shared" si="1"/>
        <v>8250258.9799999967</v>
      </c>
      <c r="O11" s="3">
        <f>+O13+O16+O17</f>
        <v>8388972</v>
      </c>
      <c r="P11" s="3">
        <f>+P13</f>
        <v>8388972</v>
      </c>
      <c r="Q11" s="3">
        <f>+N11-P11</f>
        <v>-138713.02000000328</v>
      </c>
      <c r="R11" s="4">
        <f>+N10/O10</f>
        <v>1.3933389298401018</v>
      </c>
    </row>
    <row r="12" spans="1:18">
      <c r="A12" s="64" t="s">
        <v>150</v>
      </c>
      <c r="B12" s="3">
        <f>+B14+B16+B17</f>
        <v>693605.59</v>
      </c>
      <c r="C12" s="3">
        <f t="shared" ref="C12:N12" si="2">+C14+C16+C17</f>
        <v>455893.87</v>
      </c>
      <c r="D12" s="3">
        <f t="shared" si="2"/>
        <v>497427.93999999994</v>
      </c>
      <c r="E12" s="3">
        <f t="shared" si="2"/>
        <v>481220.33999999997</v>
      </c>
      <c r="F12" s="3">
        <f t="shared" si="2"/>
        <v>579544.43000000005</v>
      </c>
      <c r="G12" s="3">
        <f t="shared" si="2"/>
        <v>676256.85000000009</v>
      </c>
      <c r="H12" s="3">
        <f t="shared" si="2"/>
        <v>659785.01000000013</v>
      </c>
      <c r="I12" s="3">
        <f t="shared" si="2"/>
        <v>665079.05000000005</v>
      </c>
      <c r="J12" s="3">
        <f t="shared" si="2"/>
        <v>552822.56999999995</v>
      </c>
      <c r="K12" s="3">
        <f t="shared" si="2"/>
        <v>858209.27</v>
      </c>
      <c r="L12" s="3">
        <f t="shared" si="2"/>
        <v>1047149.6099999994</v>
      </c>
      <c r="M12" s="3">
        <f t="shared" si="2"/>
        <v>618288.81999999995</v>
      </c>
      <c r="N12" s="3">
        <f t="shared" si="2"/>
        <v>7785283.3499999978</v>
      </c>
      <c r="O12" s="14">
        <v>7316287</v>
      </c>
      <c r="P12" s="3">
        <f>+O12/12*$R$20</f>
        <v>7316287</v>
      </c>
      <c r="Q12" s="3">
        <f>+N12-P12</f>
        <v>468996.34999999776</v>
      </c>
      <c r="R12" s="4">
        <f>+N11/O11</f>
        <v>0.98346483693115161</v>
      </c>
    </row>
    <row r="13" spans="1:18">
      <c r="A13" s="65" t="s">
        <v>18</v>
      </c>
      <c r="B13" s="3">
        <f>+B14+B15</f>
        <v>789011.9</v>
      </c>
      <c r="C13" s="3">
        <f t="shared" ref="C13:N13" si="3">+C14+C15</f>
        <v>545411.48</v>
      </c>
      <c r="D13" s="3">
        <f t="shared" si="3"/>
        <v>614233.07999999996</v>
      </c>
      <c r="E13" s="3">
        <f t="shared" si="3"/>
        <v>595893.57999999996</v>
      </c>
      <c r="F13" s="3">
        <f t="shared" si="3"/>
        <v>690292.53</v>
      </c>
      <c r="G13" s="3">
        <f t="shared" si="3"/>
        <v>775073.23</v>
      </c>
      <c r="H13" s="3">
        <f t="shared" si="3"/>
        <v>753362.69000000006</v>
      </c>
      <c r="I13" s="3">
        <f t="shared" si="3"/>
        <v>751120.9</v>
      </c>
      <c r="J13" s="3">
        <f t="shared" si="3"/>
        <v>677029.69000000006</v>
      </c>
      <c r="K13" s="3">
        <f t="shared" si="3"/>
        <v>4875121.8199999994</v>
      </c>
      <c r="L13" s="3">
        <f t="shared" si="3"/>
        <v>7327520.6899999995</v>
      </c>
      <c r="M13" s="3">
        <f t="shared" si="3"/>
        <v>1350741.9</v>
      </c>
      <c r="N13" s="3">
        <f t="shared" si="3"/>
        <v>19744813.489999998</v>
      </c>
      <c r="O13" s="3">
        <f>+O12+O15</f>
        <v>8388972</v>
      </c>
      <c r="P13" s="3">
        <f>+P12+P15</f>
        <v>8388972</v>
      </c>
      <c r="Q13" s="3">
        <f>+N13-P13</f>
        <v>11355841.489999998</v>
      </c>
      <c r="R13" s="4">
        <f>+N12/O12</f>
        <v>1.0641030552792692</v>
      </c>
    </row>
    <row r="14" spans="1:18">
      <c r="A14" s="66" t="s">
        <v>151</v>
      </c>
      <c r="B14" s="14">
        <v>738874.23</v>
      </c>
      <c r="C14" s="14">
        <v>514803.86</v>
      </c>
      <c r="D14" s="14">
        <v>571506.59</v>
      </c>
      <c r="E14" s="14">
        <v>553335.98</v>
      </c>
      <c r="F14" s="14">
        <v>649633.02</v>
      </c>
      <c r="G14" s="14">
        <v>753365.41</v>
      </c>
      <c r="H14" s="14">
        <v>741304.31</v>
      </c>
      <c r="I14" s="14">
        <v>735125.93</v>
      </c>
      <c r="J14" s="14">
        <v>626917.41</v>
      </c>
      <c r="K14" s="14">
        <v>4822292.43</v>
      </c>
      <c r="L14" s="14">
        <v>7279762.7199999997</v>
      </c>
      <c r="M14" s="14">
        <v>1292915.97</v>
      </c>
      <c r="N14" s="3">
        <f t="shared" ref="N14:N19" si="4">SUM(B14:M14)</f>
        <v>19279837.859999999</v>
      </c>
      <c r="O14" s="3"/>
      <c r="P14" s="3"/>
      <c r="Q14" s="3"/>
      <c r="R14" s="4"/>
    </row>
    <row r="15" spans="1:18">
      <c r="A15" s="66" t="s">
        <v>19</v>
      </c>
      <c r="B15" s="14">
        <v>50137.67</v>
      </c>
      <c r="C15" s="14">
        <v>30607.62</v>
      </c>
      <c r="D15" s="14">
        <v>42726.49</v>
      </c>
      <c r="E15" s="14">
        <v>42557.599999999999</v>
      </c>
      <c r="F15" s="14">
        <v>40659.51</v>
      </c>
      <c r="G15" s="14">
        <v>21707.82</v>
      </c>
      <c r="H15" s="14">
        <v>12058.38</v>
      </c>
      <c r="I15" s="14">
        <v>15994.97</v>
      </c>
      <c r="J15" s="14">
        <v>50112.28</v>
      </c>
      <c r="K15" s="14">
        <v>52829.39</v>
      </c>
      <c r="L15" s="14">
        <v>47757.97</v>
      </c>
      <c r="M15" s="14">
        <v>57825.93</v>
      </c>
      <c r="N15" s="3">
        <f t="shared" si="4"/>
        <v>464975.63000000006</v>
      </c>
      <c r="O15" s="14">
        <v>1072685</v>
      </c>
      <c r="P15" s="3">
        <f>+O15/12*$R$20</f>
        <v>1072685</v>
      </c>
      <c r="Q15" s="3">
        <f>+N15-P15</f>
        <v>-607709.36999999988</v>
      </c>
      <c r="R15" s="4">
        <f>+N15/O15</f>
        <v>0.43346894008958836</v>
      </c>
    </row>
    <row r="16" spans="1:18">
      <c r="A16" s="67" t="s">
        <v>110</v>
      </c>
      <c r="B16" s="39">
        <v>-34106.019999999997</v>
      </c>
      <c r="C16" s="39">
        <v>-34467.5</v>
      </c>
      <c r="D16" s="39">
        <v>-35969.54</v>
      </c>
      <c r="E16" s="39">
        <v>-38426.080000000002</v>
      </c>
      <c r="F16" s="39">
        <v>-28544.75</v>
      </c>
      <c r="G16" s="39">
        <v>-41779.06</v>
      </c>
      <c r="H16" s="39">
        <v>-42616.08</v>
      </c>
      <c r="I16" s="39">
        <v>-42644.53</v>
      </c>
      <c r="J16" s="39">
        <v>-40804.92</v>
      </c>
      <c r="K16" s="39">
        <v>-40351.26</v>
      </c>
      <c r="L16" s="39">
        <v>-42444.13</v>
      </c>
      <c r="M16" s="39">
        <v>-41073.019999999997</v>
      </c>
      <c r="N16" s="3">
        <f t="shared" si="4"/>
        <v>-463226.89000000007</v>
      </c>
      <c r="O16" s="3"/>
      <c r="P16" s="3"/>
      <c r="Q16" s="3"/>
      <c r="R16" s="4"/>
    </row>
    <row r="17" spans="1:18">
      <c r="A17" s="67" t="s">
        <v>111</v>
      </c>
      <c r="B17" s="39">
        <v>-11162.62</v>
      </c>
      <c r="C17" s="39">
        <v>-24442.49</v>
      </c>
      <c r="D17" s="39">
        <v>-38109.11</v>
      </c>
      <c r="E17" s="39">
        <v>-33689.56</v>
      </c>
      <c r="F17" s="39">
        <v>-41543.839999999997</v>
      </c>
      <c r="G17" s="39">
        <v>-35329.5</v>
      </c>
      <c r="H17" s="39">
        <v>-38903.22</v>
      </c>
      <c r="I17" s="39">
        <v>-27402.35</v>
      </c>
      <c r="J17" s="39">
        <v>-33289.919999999998</v>
      </c>
      <c r="K17" s="39">
        <v>-3923731.9</v>
      </c>
      <c r="L17" s="39">
        <v>-6190168.9800000004</v>
      </c>
      <c r="M17" s="39">
        <v>-633554.13</v>
      </c>
      <c r="N17" s="3">
        <f t="shared" si="4"/>
        <v>-11031327.620000001</v>
      </c>
      <c r="O17" s="3"/>
      <c r="P17" s="3"/>
      <c r="Q17" s="3"/>
      <c r="R17" s="4"/>
    </row>
    <row r="18" spans="1:18">
      <c r="A18" s="67" t="s">
        <v>152</v>
      </c>
      <c r="B18" s="39">
        <v>-296543.35999999999</v>
      </c>
      <c r="C18" s="39">
        <v>-129194.47</v>
      </c>
      <c r="D18" s="88">
        <v>-49655.25</v>
      </c>
      <c r="E18" s="88">
        <v>-56558.86</v>
      </c>
      <c r="F18" s="88">
        <v>-17437.28</v>
      </c>
      <c r="G18" s="88">
        <v>-33612.370000000003</v>
      </c>
      <c r="H18" s="88">
        <v>-19874.09</v>
      </c>
      <c r="I18" s="88">
        <v>-8705.83</v>
      </c>
      <c r="J18" s="88">
        <v>-27947.8</v>
      </c>
      <c r="K18" s="88">
        <v>-36655.120000000003</v>
      </c>
      <c r="L18" s="88">
        <v>-85395.520000000004</v>
      </c>
      <c r="M18" s="88">
        <v>-14172.58</v>
      </c>
      <c r="N18" s="3">
        <f t="shared" si="4"/>
        <v>-775752.52999999991</v>
      </c>
      <c r="O18" s="3"/>
      <c r="P18" s="3"/>
      <c r="Q18" s="3"/>
      <c r="R18" s="4"/>
    </row>
    <row r="19" spans="1:18">
      <c r="A19" s="68" t="s">
        <v>146</v>
      </c>
      <c r="B19" s="14">
        <v>22257.18</v>
      </c>
      <c r="C19" s="14">
        <v>24747.02</v>
      </c>
      <c r="D19" s="14">
        <v>83240.11</v>
      </c>
      <c r="E19" s="14">
        <v>29229.37</v>
      </c>
      <c r="F19" s="14">
        <v>21963.56</v>
      </c>
      <c r="G19" s="14">
        <v>287737.44</v>
      </c>
      <c r="H19" s="14">
        <v>454.69</v>
      </c>
      <c r="I19" s="14">
        <v>371.04</v>
      </c>
      <c r="J19" s="14">
        <v>409.57</v>
      </c>
      <c r="K19" s="14">
        <v>1300437.78</v>
      </c>
      <c r="L19" s="14">
        <v>1157.82</v>
      </c>
      <c r="M19" s="14">
        <v>2471670.4700000002</v>
      </c>
      <c r="N19" s="3">
        <f t="shared" si="4"/>
        <v>4243676.0500000007</v>
      </c>
      <c r="O19" s="14">
        <v>577931</v>
      </c>
      <c r="P19" s="3">
        <f>+O19/12*$R$20</f>
        <v>577931</v>
      </c>
      <c r="Q19" s="3">
        <f>+N19-P19</f>
        <v>3665745.0500000007</v>
      </c>
      <c r="R19" s="4">
        <f>+N19/O19</f>
        <v>7.3428766582861984</v>
      </c>
    </row>
    <row r="20" spans="1:18">
      <c r="A20" s="68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40"/>
      <c r="R20" s="22">
        <f>COUNTA(B14:M14)</f>
        <v>12</v>
      </c>
    </row>
    <row r="21" spans="1:18" ht="15.75">
      <c r="A21" s="69" t="s">
        <v>20</v>
      </c>
      <c r="B21" s="5">
        <f>+B22+B32+B33</f>
        <v>573582.52999999991</v>
      </c>
      <c r="C21" s="5">
        <f t="shared" ref="C21:N21" si="5">+C22+C32+C33</f>
        <v>675797.92999999993</v>
      </c>
      <c r="D21" s="5">
        <f t="shared" si="5"/>
        <v>720467.80999999982</v>
      </c>
      <c r="E21" s="5">
        <f t="shared" si="5"/>
        <v>802665.03999999992</v>
      </c>
      <c r="F21" s="5">
        <f t="shared" si="5"/>
        <v>601436.96</v>
      </c>
      <c r="G21" s="5">
        <f t="shared" si="5"/>
        <v>648225.69999999995</v>
      </c>
      <c r="H21" s="5">
        <f t="shared" si="5"/>
        <v>643619.33000000007</v>
      </c>
      <c r="I21" s="5">
        <f t="shared" si="5"/>
        <v>595188.11</v>
      </c>
      <c r="J21" s="5">
        <f t="shared" si="5"/>
        <v>664802.46</v>
      </c>
      <c r="K21" s="5">
        <f t="shared" si="5"/>
        <v>1768783.6099999999</v>
      </c>
      <c r="L21" s="5">
        <f t="shared" si="5"/>
        <v>780287.97</v>
      </c>
      <c r="M21" s="5">
        <f t="shared" si="5"/>
        <v>708427.64999999991</v>
      </c>
      <c r="N21" s="5">
        <f t="shared" si="5"/>
        <v>9183285.0999999996</v>
      </c>
      <c r="O21" s="5">
        <f>+O22+O32+O33</f>
        <v>8966903</v>
      </c>
      <c r="P21" s="5">
        <f>+P22+P32+P33</f>
        <v>8966903</v>
      </c>
      <c r="Q21" s="5">
        <f t="shared" ref="Q21:Q30" si="6">+N21-P21</f>
        <v>216382.09999999963</v>
      </c>
      <c r="R21" s="2">
        <f>+N21/O21</f>
        <v>1.0241311966907638</v>
      </c>
    </row>
    <row r="22" spans="1:18">
      <c r="A22" s="64" t="s">
        <v>155</v>
      </c>
      <c r="B22" s="6">
        <f>+B23+B24+B25+B29+B30</f>
        <v>572722.18999999994</v>
      </c>
      <c r="C22" s="6">
        <f t="shared" ref="C22:N22" si="7">+C23+C24+C25+C29+C30</f>
        <v>575297.92999999993</v>
      </c>
      <c r="D22" s="6">
        <f t="shared" si="7"/>
        <v>648391.98999999987</v>
      </c>
      <c r="E22" s="6">
        <f t="shared" si="7"/>
        <v>555817.31999999995</v>
      </c>
      <c r="F22" s="6">
        <f t="shared" si="7"/>
        <v>592117.96</v>
      </c>
      <c r="G22" s="6">
        <f t="shared" si="7"/>
        <v>624567.82999999996</v>
      </c>
      <c r="H22" s="6">
        <f t="shared" si="7"/>
        <v>632603.82000000007</v>
      </c>
      <c r="I22" s="6">
        <f t="shared" si="7"/>
        <v>517152.75</v>
      </c>
      <c r="J22" s="6">
        <f t="shared" si="7"/>
        <v>651002.46</v>
      </c>
      <c r="K22" s="6">
        <f t="shared" si="7"/>
        <v>650940.62</v>
      </c>
      <c r="L22" s="6">
        <f t="shared" si="7"/>
        <v>564055.11</v>
      </c>
      <c r="M22" s="6">
        <f t="shared" si="7"/>
        <v>578640.07999999996</v>
      </c>
      <c r="N22" s="6">
        <f t="shared" si="7"/>
        <v>7163310.0600000005</v>
      </c>
      <c r="O22" s="6">
        <f>+O23+O24+O25+O29+O30</f>
        <v>7355001.7799999993</v>
      </c>
      <c r="P22" s="6">
        <f>+P23+P24+P25+P29+P30</f>
        <v>7355001.7799999993</v>
      </c>
      <c r="Q22" s="6">
        <f t="shared" si="6"/>
        <v>-191691.71999999881</v>
      </c>
      <c r="R22" s="4">
        <f>+N21/O21</f>
        <v>1.0241311966907638</v>
      </c>
    </row>
    <row r="23" spans="1:18">
      <c r="A23" s="65" t="s">
        <v>21</v>
      </c>
      <c r="B23" s="14">
        <v>150061</v>
      </c>
      <c r="C23" s="14">
        <v>191394.4</v>
      </c>
      <c r="D23" s="14">
        <v>153183.82</v>
      </c>
      <c r="E23" s="14">
        <v>150929.01999999999</v>
      </c>
      <c r="F23" s="14">
        <v>192411.17</v>
      </c>
      <c r="G23" s="14">
        <v>167181.31</v>
      </c>
      <c r="H23" s="14">
        <v>157723.16</v>
      </c>
      <c r="I23" s="14">
        <v>159625.60000000001</v>
      </c>
      <c r="J23" s="14">
        <v>175371.53</v>
      </c>
      <c r="K23" s="14">
        <v>167184</v>
      </c>
      <c r="L23" s="14">
        <v>160785.48000000001</v>
      </c>
      <c r="M23" s="14">
        <v>166493.23000000001</v>
      </c>
      <c r="N23" s="15">
        <f>SUM(B23:M23)</f>
        <v>1992343.72</v>
      </c>
      <c r="O23" s="14">
        <v>1973957.56</v>
      </c>
      <c r="P23" s="3">
        <f>+O23/12*$R$20</f>
        <v>1973957.56</v>
      </c>
      <c r="Q23" s="3">
        <f t="shared" si="6"/>
        <v>18386.159999999916</v>
      </c>
      <c r="R23" s="4">
        <f t="shared" ref="R23:R34" si="8">+N22/O22</f>
        <v>0.97393722996488541</v>
      </c>
    </row>
    <row r="24" spans="1:18">
      <c r="A24" s="67" t="s">
        <v>22</v>
      </c>
      <c r="B24" s="14">
        <v>57119.46</v>
      </c>
      <c r="C24" s="14">
        <v>67290.350000000006</v>
      </c>
      <c r="D24" s="14">
        <v>118323.02</v>
      </c>
      <c r="E24" s="14">
        <v>57056.9</v>
      </c>
      <c r="F24" s="14">
        <v>73648.509999999995</v>
      </c>
      <c r="G24" s="14">
        <v>108420.2</v>
      </c>
      <c r="H24" s="14">
        <v>63716.22</v>
      </c>
      <c r="I24" s="14">
        <v>34120.79</v>
      </c>
      <c r="J24" s="14">
        <v>130755.76</v>
      </c>
      <c r="K24" s="14">
        <v>71732.69</v>
      </c>
      <c r="L24" s="14">
        <v>57206.06</v>
      </c>
      <c r="M24" s="14">
        <v>104503.39</v>
      </c>
      <c r="N24" s="15">
        <f>SUM(B24:M24)</f>
        <v>943893.35000000021</v>
      </c>
      <c r="O24" s="14">
        <v>827677.92</v>
      </c>
      <c r="P24" s="3">
        <f>+O24/12*$R$20</f>
        <v>827677.92</v>
      </c>
      <c r="Q24" s="3">
        <f t="shared" si="6"/>
        <v>116215.43000000017</v>
      </c>
      <c r="R24" s="4">
        <f t="shared" si="8"/>
        <v>1.0093143643878544</v>
      </c>
    </row>
    <row r="25" spans="1:18">
      <c r="A25" s="67" t="s">
        <v>75</v>
      </c>
      <c r="B25" s="3">
        <f>+B26+B28</f>
        <v>273791.69</v>
      </c>
      <c r="C25" s="3">
        <f t="shared" ref="C25:N25" si="9">+C26+C28</f>
        <v>292230.63</v>
      </c>
      <c r="D25" s="3">
        <f t="shared" si="9"/>
        <v>346188.35</v>
      </c>
      <c r="E25" s="3">
        <f t="shared" si="9"/>
        <v>322861.34999999998</v>
      </c>
      <c r="F25" s="3">
        <f t="shared" si="9"/>
        <v>294729.05</v>
      </c>
      <c r="G25" s="3">
        <f t="shared" si="9"/>
        <v>314879.33999999997</v>
      </c>
      <c r="H25" s="3">
        <f t="shared" si="9"/>
        <v>308518.94</v>
      </c>
      <c r="I25" s="3">
        <f t="shared" si="9"/>
        <v>289352.74</v>
      </c>
      <c r="J25" s="3">
        <f t="shared" si="9"/>
        <v>313914.57</v>
      </c>
      <c r="K25" s="3">
        <f t="shared" si="9"/>
        <v>291797.52</v>
      </c>
      <c r="L25" s="3">
        <f t="shared" si="9"/>
        <v>291318.19</v>
      </c>
      <c r="M25" s="3">
        <f t="shared" si="9"/>
        <v>274563.96999999997</v>
      </c>
      <c r="N25" s="3">
        <f t="shared" si="9"/>
        <v>3614146.3400000008</v>
      </c>
      <c r="O25" s="3">
        <f>+O26+O28</f>
        <v>4175868.7800000003</v>
      </c>
      <c r="P25" s="3">
        <f>+P26+P28</f>
        <v>4175868.7800000003</v>
      </c>
      <c r="Q25" s="3">
        <f>+N25-P25</f>
        <v>-561722.43999999948</v>
      </c>
      <c r="R25" s="4">
        <f t="shared" si="8"/>
        <v>1.1404114175233768</v>
      </c>
    </row>
    <row r="26" spans="1:18">
      <c r="A26" s="66" t="s">
        <v>153</v>
      </c>
      <c r="B26" s="14">
        <v>228588.6</v>
      </c>
      <c r="C26" s="14">
        <v>234788.12</v>
      </c>
      <c r="D26" s="14">
        <v>212525.28</v>
      </c>
      <c r="E26" s="14">
        <v>239905.49</v>
      </c>
      <c r="F26" s="14">
        <v>235844.85</v>
      </c>
      <c r="G26" s="14">
        <v>251200.62</v>
      </c>
      <c r="H26" s="14">
        <v>244102.77</v>
      </c>
      <c r="I26" s="14">
        <v>246879.06</v>
      </c>
      <c r="J26" s="14">
        <v>257636.43</v>
      </c>
      <c r="K26" s="14">
        <v>246127.68</v>
      </c>
      <c r="L26" s="14">
        <v>249382.9</v>
      </c>
      <c r="M26" s="14">
        <v>240793.41</v>
      </c>
      <c r="N26" s="15">
        <f>SUM(B26:M26)</f>
        <v>2887775.2100000004</v>
      </c>
      <c r="O26" s="14">
        <v>2958720</v>
      </c>
      <c r="P26" s="3">
        <f>+O26/12*$R$20</f>
        <v>2958720</v>
      </c>
      <c r="Q26" s="3">
        <f t="shared" si="6"/>
        <v>-70944.789999999572</v>
      </c>
      <c r="R26" s="4">
        <f t="shared" si="8"/>
        <v>0.86548369462892949</v>
      </c>
    </row>
    <row r="27" spans="1:18">
      <c r="A27" s="66" t="s">
        <v>154</v>
      </c>
      <c r="B27" s="14">
        <v>228588.6</v>
      </c>
      <c r="C27" s="14">
        <v>234788.12</v>
      </c>
      <c r="D27" s="14">
        <v>212525.28</v>
      </c>
      <c r="E27" s="14">
        <v>235508.74</v>
      </c>
      <c r="F27" s="14">
        <v>235844.85</v>
      </c>
      <c r="G27" s="14">
        <v>246401.63</v>
      </c>
      <c r="H27" s="14">
        <v>244102.77</v>
      </c>
      <c r="I27" s="14">
        <v>246879.06</v>
      </c>
      <c r="J27" s="14">
        <v>254489.85</v>
      </c>
      <c r="K27" s="14">
        <v>243075.86</v>
      </c>
      <c r="L27" s="14">
        <v>249382.9</v>
      </c>
      <c r="M27" s="14">
        <v>238282.21</v>
      </c>
      <c r="N27" s="15">
        <f>SUM(B27:M27)</f>
        <v>2869869.87</v>
      </c>
      <c r="O27" s="7"/>
      <c r="P27" s="3"/>
      <c r="Q27" s="3"/>
      <c r="R27" s="4"/>
    </row>
    <row r="28" spans="1:18">
      <c r="A28" s="66" t="s">
        <v>74</v>
      </c>
      <c r="B28" s="14">
        <v>45203.09</v>
      </c>
      <c r="C28" s="14">
        <v>57442.51</v>
      </c>
      <c r="D28" s="14">
        <v>133663.07</v>
      </c>
      <c r="E28" s="14">
        <v>82955.86</v>
      </c>
      <c r="F28" s="14">
        <v>58884.2</v>
      </c>
      <c r="G28" s="14">
        <v>63678.720000000001</v>
      </c>
      <c r="H28" s="14">
        <v>64416.17</v>
      </c>
      <c r="I28" s="14">
        <v>42473.68</v>
      </c>
      <c r="J28" s="14">
        <v>56278.14</v>
      </c>
      <c r="K28" s="14">
        <v>45669.84</v>
      </c>
      <c r="L28" s="14">
        <v>41935.29</v>
      </c>
      <c r="M28" s="14">
        <v>33770.559999999998</v>
      </c>
      <c r="N28" s="15">
        <f>SUM(B28:M28)</f>
        <v>726371.13000000012</v>
      </c>
      <c r="O28" s="14">
        <v>1217148.78</v>
      </c>
      <c r="P28" s="3">
        <f>+O28/12*$R$20</f>
        <v>1217148.78</v>
      </c>
      <c r="Q28" s="3">
        <f t="shared" si="6"/>
        <v>-490777.64999999991</v>
      </c>
      <c r="R28" s="4">
        <f>+N26/O26</f>
        <v>0.97602179658771371</v>
      </c>
    </row>
    <row r="29" spans="1:18">
      <c r="A29" s="67" t="s">
        <v>147</v>
      </c>
      <c r="B29" s="14">
        <v>91718.82</v>
      </c>
      <c r="C29" s="14">
        <v>24325.07</v>
      </c>
      <c r="D29" s="14">
        <v>30655.439999999999</v>
      </c>
      <c r="E29" s="14">
        <v>24944.21</v>
      </c>
      <c r="F29" s="14">
        <v>31294.21</v>
      </c>
      <c r="G29" s="14">
        <v>34086.980000000003</v>
      </c>
      <c r="H29" s="14">
        <v>102645.5</v>
      </c>
      <c r="I29" s="14">
        <v>34053.620000000003</v>
      </c>
      <c r="J29" s="14">
        <v>30960.6</v>
      </c>
      <c r="K29" s="14">
        <v>120226.41</v>
      </c>
      <c r="L29" s="14">
        <v>54745.38</v>
      </c>
      <c r="M29" s="14">
        <v>33079.49</v>
      </c>
      <c r="N29" s="15">
        <f>SUM(B29:M29)</f>
        <v>612735.73</v>
      </c>
      <c r="O29" s="14">
        <v>376920</v>
      </c>
      <c r="P29" s="3">
        <f>+O29/12*$R$20</f>
        <v>376920</v>
      </c>
      <c r="Q29" s="3">
        <f t="shared" si="6"/>
        <v>235815.72999999998</v>
      </c>
      <c r="R29" s="4">
        <f t="shared" si="8"/>
        <v>0.59678088820004416</v>
      </c>
    </row>
    <row r="30" spans="1:18">
      <c r="A30" s="67" t="s">
        <v>107</v>
      </c>
      <c r="B30" s="14">
        <v>31.22</v>
      </c>
      <c r="C30" s="14">
        <v>57.48</v>
      </c>
      <c r="D30" s="14">
        <v>41.36</v>
      </c>
      <c r="E30" s="14">
        <v>25.84</v>
      </c>
      <c r="F30" s="14">
        <v>35.020000000000003</v>
      </c>
      <c r="G30" s="14">
        <v>0</v>
      </c>
      <c r="H30" s="14">
        <v>0</v>
      </c>
      <c r="I30" s="14">
        <v>0</v>
      </c>
      <c r="J30" s="14">
        <v>0</v>
      </c>
      <c r="K30" s="14">
        <v>0</v>
      </c>
      <c r="L30" s="14"/>
      <c r="M30" s="14"/>
      <c r="N30" s="15">
        <f>SUM(B30:M30)</f>
        <v>190.92000000000002</v>
      </c>
      <c r="O30" s="14">
        <v>577.52</v>
      </c>
      <c r="P30" s="3">
        <f>+O30/12*$R$20</f>
        <v>577.52</v>
      </c>
      <c r="Q30" s="3">
        <f t="shared" si="6"/>
        <v>-386.59999999999997</v>
      </c>
      <c r="R30" s="4">
        <f t="shared" si="8"/>
        <v>1.6256386766422584</v>
      </c>
    </row>
    <row r="31" spans="1:18">
      <c r="A31" s="70" t="s">
        <v>23</v>
      </c>
      <c r="B31" s="5">
        <f>+B10-B22</f>
        <v>193278.25000000012</v>
      </c>
      <c r="C31" s="5">
        <f t="shared" ref="C31:N31" si="10">+C10-C22</f>
        <v>-64049.419999999925</v>
      </c>
      <c r="D31" s="5">
        <f t="shared" si="10"/>
        <v>-24997.449999999953</v>
      </c>
      <c r="E31" s="5">
        <f t="shared" si="10"/>
        <v>-2810.0099999998929</v>
      </c>
      <c r="F31" s="5">
        <f t="shared" si="10"/>
        <v>50049.540000000154</v>
      </c>
      <c r="G31" s="5">
        <f t="shared" si="10"/>
        <v>361134.27999999991</v>
      </c>
      <c r="H31" s="5">
        <f t="shared" si="10"/>
        <v>39694.260000000009</v>
      </c>
      <c r="I31" s="5">
        <f t="shared" si="10"/>
        <v>164292.31000000006</v>
      </c>
      <c r="J31" s="5">
        <f t="shared" si="10"/>
        <v>-47658.040000000037</v>
      </c>
      <c r="K31" s="5">
        <f t="shared" si="10"/>
        <v>1560535.8199999994</v>
      </c>
      <c r="L31" s="5">
        <f t="shared" si="10"/>
        <v>532010.28999999922</v>
      </c>
      <c r="M31" s="5">
        <f t="shared" si="10"/>
        <v>2569145.14</v>
      </c>
      <c r="N31" s="5">
        <f t="shared" si="10"/>
        <v>5330624.9699999969</v>
      </c>
      <c r="O31" s="5">
        <f>+O10-O22</f>
        <v>1611901.2200000007</v>
      </c>
      <c r="P31" s="5">
        <f>+P10-P22</f>
        <v>1611901.2200000007</v>
      </c>
      <c r="Q31" s="5">
        <f>+N31-P31</f>
        <v>3718723.7499999963</v>
      </c>
      <c r="R31" s="2">
        <f>+N31/O31</f>
        <v>3.3070419600526111</v>
      </c>
    </row>
    <row r="32" spans="1:18">
      <c r="A32" s="68" t="s">
        <v>24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/>
      <c r="J32" s="14"/>
      <c r="K32" s="14"/>
      <c r="L32" s="14"/>
      <c r="M32" s="14"/>
      <c r="N32" s="3">
        <f>SUM(B32:M32)</f>
        <v>0</v>
      </c>
      <c r="O32" s="14"/>
      <c r="P32" s="3">
        <f>+O32/12*$R$20</f>
        <v>0</v>
      </c>
      <c r="Q32" s="3">
        <f>+N32-P32</f>
        <v>0</v>
      </c>
      <c r="R32" s="4">
        <f t="shared" si="8"/>
        <v>3.3070419600526111</v>
      </c>
    </row>
    <row r="33" spans="1:18">
      <c r="A33" s="68" t="s">
        <v>25</v>
      </c>
      <c r="B33" s="14">
        <v>860.34</v>
      </c>
      <c r="C33" s="14">
        <v>100500</v>
      </c>
      <c r="D33" s="14">
        <v>72075.820000000007</v>
      </c>
      <c r="E33" s="14">
        <v>246847.72</v>
      </c>
      <c r="F33" s="14">
        <v>9319</v>
      </c>
      <c r="G33" s="14">
        <v>23657.87</v>
      </c>
      <c r="H33" s="14">
        <v>11015.51</v>
      </c>
      <c r="I33" s="14">
        <v>78035.360000000001</v>
      </c>
      <c r="J33" s="14">
        <v>13800</v>
      </c>
      <c r="K33" s="14">
        <v>1117842.99</v>
      </c>
      <c r="L33" s="14">
        <v>216232.86</v>
      </c>
      <c r="M33" s="14">
        <v>129787.57</v>
      </c>
      <c r="N33" s="3">
        <f>SUM(B33:M33)</f>
        <v>2019975.0399999998</v>
      </c>
      <c r="O33" s="14">
        <v>1611901.22</v>
      </c>
      <c r="P33" s="3">
        <f>+O33/12*$R$20</f>
        <v>1611901.2199999997</v>
      </c>
      <c r="Q33" s="3">
        <f>+N33-P33</f>
        <v>408073.82000000007</v>
      </c>
      <c r="R33" s="4" t="e">
        <f t="shared" si="8"/>
        <v>#DIV/0!</v>
      </c>
    </row>
    <row r="34" spans="1:18">
      <c r="A34" s="70" t="s">
        <v>76</v>
      </c>
      <c r="B34" s="5">
        <f>+B31-B32-B33</f>
        <v>192417.91000000012</v>
      </c>
      <c r="C34" s="5">
        <f t="shared" ref="C34:N34" si="11">+C31-C32-C33</f>
        <v>-164549.41999999993</v>
      </c>
      <c r="D34" s="5">
        <f t="shared" si="11"/>
        <v>-97073.26999999996</v>
      </c>
      <c r="E34" s="5">
        <f t="shared" si="11"/>
        <v>-249657.72999999989</v>
      </c>
      <c r="F34" s="5">
        <f t="shared" si="11"/>
        <v>40730.540000000154</v>
      </c>
      <c r="G34" s="5">
        <f t="shared" si="11"/>
        <v>337476.40999999992</v>
      </c>
      <c r="H34" s="5">
        <f t="shared" si="11"/>
        <v>28678.750000000007</v>
      </c>
      <c r="I34" s="5">
        <f t="shared" si="11"/>
        <v>86256.950000000055</v>
      </c>
      <c r="J34" s="5">
        <f t="shared" si="11"/>
        <v>-61458.040000000037</v>
      </c>
      <c r="K34" s="5">
        <f t="shared" si="11"/>
        <v>442692.82999999938</v>
      </c>
      <c r="L34" s="5">
        <f t="shared" si="11"/>
        <v>315777.42999999924</v>
      </c>
      <c r="M34" s="5">
        <f t="shared" si="11"/>
        <v>2439357.5700000003</v>
      </c>
      <c r="N34" s="5">
        <f t="shared" si="11"/>
        <v>3310649.9299999969</v>
      </c>
      <c r="O34" s="5">
        <f>+O31-O32-O33</f>
        <v>0</v>
      </c>
      <c r="P34" s="5">
        <f>+P31-P32-P33</f>
        <v>0</v>
      </c>
      <c r="Q34" s="5">
        <f>+N34-P34</f>
        <v>3310649.9299999969</v>
      </c>
      <c r="R34" s="2">
        <f t="shared" si="8"/>
        <v>1.2531630443210409</v>
      </c>
    </row>
    <row r="35" spans="1:18" s="45" customFormat="1">
      <c r="A35" s="71" t="s">
        <v>26</v>
      </c>
      <c r="B35" s="44">
        <v>0</v>
      </c>
      <c r="C35" s="44">
        <v>0</v>
      </c>
      <c r="D35" s="44">
        <v>0</v>
      </c>
      <c r="E35" s="44">
        <v>0</v>
      </c>
      <c r="F35" s="44"/>
      <c r="G35" s="44"/>
      <c r="H35" s="44"/>
      <c r="I35" s="44"/>
      <c r="J35" s="44"/>
      <c r="K35" s="44"/>
      <c r="L35" s="44"/>
      <c r="M35" s="44"/>
      <c r="N35" s="44">
        <f>SUM(B35:M35)</f>
        <v>0</v>
      </c>
      <c r="O35" s="44"/>
      <c r="P35" s="23"/>
      <c r="Q35" s="23"/>
      <c r="R35" s="24"/>
    </row>
    <row r="36" spans="1:18">
      <c r="A36" s="72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89"/>
    </row>
    <row r="37" spans="1:18" ht="15.75">
      <c r="A37" s="63" t="s">
        <v>106</v>
      </c>
      <c r="B37" s="90">
        <v>1040387.39</v>
      </c>
      <c r="C37" s="90">
        <v>839120.42</v>
      </c>
      <c r="D37" s="90">
        <v>732198.62</v>
      </c>
      <c r="E37" s="90">
        <v>366710.51</v>
      </c>
      <c r="F37" s="90">
        <v>429696.14</v>
      </c>
      <c r="G37" s="90">
        <v>768846.96</v>
      </c>
      <c r="H37" s="90">
        <v>742672.99</v>
      </c>
      <c r="I37" s="90">
        <v>853098.89</v>
      </c>
      <c r="J37" s="90">
        <v>2055493.63</v>
      </c>
      <c r="K37" s="90">
        <v>1456728.98</v>
      </c>
      <c r="L37" s="90">
        <v>1869659.98</v>
      </c>
      <c r="M37" s="90">
        <v>4138321.91</v>
      </c>
      <c r="N37" s="91"/>
      <c r="O37" s="92"/>
      <c r="P37" s="92"/>
      <c r="Q37" s="92"/>
      <c r="R37" s="93"/>
    </row>
    <row r="38" spans="1:18" ht="15.75">
      <c r="A38" s="69" t="s">
        <v>108</v>
      </c>
      <c r="B38" s="14">
        <v>54531.66</v>
      </c>
      <c r="C38" s="14">
        <v>0</v>
      </c>
      <c r="D38" s="14">
        <v>0</v>
      </c>
      <c r="E38" s="14">
        <v>56898.2</v>
      </c>
      <c r="F38" s="14">
        <v>0</v>
      </c>
      <c r="G38" s="14">
        <v>0</v>
      </c>
      <c r="H38" s="14">
        <v>69053.33</v>
      </c>
      <c r="I38" s="14">
        <v>0</v>
      </c>
      <c r="J38" s="14">
        <v>0</v>
      </c>
      <c r="K38" s="14">
        <v>75627.73</v>
      </c>
      <c r="L38" s="14">
        <v>0</v>
      </c>
      <c r="M38" s="14">
        <v>0</v>
      </c>
      <c r="N38" s="3">
        <f>SUM(B38:M38)</f>
        <v>256110.91999999998</v>
      </c>
      <c r="O38" s="14"/>
      <c r="P38" s="3">
        <f>+O38/12*$R$20</f>
        <v>0</v>
      </c>
      <c r="Q38" s="3">
        <f>+N38-P38</f>
        <v>256110.91999999998</v>
      </c>
      <c r="R38" s="4" t="e">
        <f>+N37/O37</f>
        <v>#DIV/0!</v>
      </c>
    </row>
    <row r="39" spans="1:18" ht="15.75">
      <c r="A39" s="94" t="s">
        <v>109</v>
      </c>
      <c r="B39" s="14">
        <v>37187.160000000003</v>
      </c>
      <c r="C39" s="14">
        <v>24325.07</v>
      </c>
      <c r="D39" s="95">
        <v>30655.439999999999</v>
      </c>
      <c r="E39" s="95">
        <v>24944.21</v>
      </c>
      <c r="F39" s="95">
        <v>31294.21</v>
      </c>
      <c r="G39" s="95">
        <v>34086.980000000003</v>
      </c>
      <c r="H39" s="95">
        <v>33592.17</v>
      </c>
      <c r="I39" s="95">
        <v>34053.620000000003</v>
      </c>
      <c r="J39" s="95">
        <v>30960.6</v>
      </c>
      <c r="K39" s="95">
        <v>44598.68</v>
      </c>
      <c r="L39" s="95">
        <v>54745.38</v>
      </c>
      <c r="M39" s="95">
        <v>33079.49</v>
      </c>
      <c r="N39" s="96">
        <f>SUM(B39:M39)</f>
        <v>413523.00999999995</v>
      </c>
      <c r="O39" s="95"/>
      <c r="P39" s="96">
        <f>+O39/12*$R$20</f>
        <v>0</v>
      </c>
      <c r="Q39" s="96">
        <f>+N39-P39</f>
        <v>413523.00999999995</v>
      </c>
      <c r="R39" s="97" t="e">
        <f>+N38/O38</f>
        <v>#DIV/0!</v>
      </c>
    </row>
    <row r="40" spans="1:18">
      <c r="A40" s="73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98"/>
    </row>
    <row r="41" spans="1:18" ht="15.75">
      <c r="A41" s="63" t="s">
        <v>27</v>
      </c>
      <c r="B41" s="1">
        <f>+B42+B43+B44</f>
        <v>106493</v>
      </c>
      <c r="C41" s="1">
        <f t="shared" ref="C41:N41" si="12">+C42+C43+C44</f>
        <v>108321</v>
      </c>
      <c r="D41" s="1">
        <f t="shared" si="12"/>
        <v>93088</v>
      </c>
      <c r="E41" s="1">
        <f t="shared" si="12"/>
        <v>106424</v>
      </c>
      <c r="F41" s="1">
        <f t="shared" si="12"/>
        <v>107860</v>
      </c>
      <c r="G41" s="1">
        <f t="shared" si="12"/>
        <v>112098</v>
      </c>
      <c r="H41" s="1">
        <f t="shared" si="12"/>
        <v>108187</v>
      </c>
      <c r="I41" s="1">
        <f t="shared" si="12"/>
        <v>109288</v>
      </c>
      <c r="J41" s="1">
        <f t="shared" si="12"/>
        <v>106375</v>
      </c>
      <c r="K41" s="1">
        <f t="shared" si="12"/>
        <v>106709</v>
      </c>
      <c r="L41" s="1">
        <f t="shared" si="12"/>
        <v>109809</v>
      </c>
      <c r="M41" s="1">
        <f t="shared" si="12"/>
        <v>103870</v>
      </c>
      <c r="N41" s="1">
        <f t="shared" si="12"/>
        <v>1278522</v>
      </c>
      <c r="O41" s="36"/>
      <c r="P41" s="36"/>
      <c r="Q41" s="36"/>
      <c r="R41" s="37"/>
    </row>
    <row r="42" spans="1:18">
      <c r="A42" s="68" t="s">
        <v>28</v>
      </c>
      <c r="B42" s="14">
        <v>106473</v>
      </c>
      <c r="C42" s="14">
        <v>108301</v>
      </c>
      <c r="D42" s="14">
        <v>93068</v>
      </c>
      <c r="E42" s="14">
        <v>106404</v>
      </c>
      <c r="F42" s="14">
        <v>107840</v>
      </c>
      <c r="G42" s="14">
        <v>112078</v>
      </c>
      <c r="H42" s="14">
        <v>108167</v>
      </c>
      <c r="I42" s="14">
        <v>109268</v>
      </c>
      <c r="J42" s="14">
        <v>106355</v>
      </c>
      <c r="K42" s="14">
        <v>106689</v>
      </c>
      <c r="L42" s="14">
        <v>109789</v>
      </c>
      <c r="M42" s="14">
        <v>103850</v>
      </c>
      <c r="N42" s="3">
        <f>SUM(B42:M42)</f>
        <v>1278282</v>
      </c>
      <c r="O42" s="7"/>
      <c r="P42" s="7"/>
      <c r="Q42" s="7"/>
      <c r="R42" s="38"/>
    </row>
    <row r="43" spans="1:18">
      <c r="A43" s="68" t="s">
        <v>29</v>
      </c>
      <c r="B43" s="14">
        <v>0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/>
      <c r="N43" s="3">
        <f>SUM(B43:M43)</f>
        <v>0</v>
      </c>
      <c r="O43" s="7"/>
      <c r="P43" s="7"/>
      <c r="Q43" s="7"/>
      <c r="R43" s="38"/>
    </row>
    <row r="44" spans="1:18">
      <c r="A44" s="68" t="s">
        <v>30</v>
      </c>
      <c r="B44" s="14">
        <v>20</v>
      </c>
      <c r="C44" s="14">
        <v>20</v>
      </c>
      <c r="D44" s="14">
        <v>20</v>
      </c>
      <c r="E44" s="14">
        <v>20</v>
      </c>
      <c r="F44" s="14">
        <v>20</v>
      </c>
      <c r="G44" s="14">
        <v>20</v>
      </c>
      <c r="H44" s="14">
        <v>20</v>
      </c>
      <c r="I44" s="14">
        <v>20</v>
      </c>
      <c r="J44" s="14">
        <v>20</v>
      </c>
      <c r="K44" s="14">
        <v>20</v>
      </c>
      <c r="L44" s="14">
        <v>20</v>
      </c>
      <c r="M44" s="14">
        <v>20</v>
      </c>
      <c r="N44" s="3">
        <f>SUM(B44:M44)</f>
        <v>240</v>
      </c>
      <c r="O44" s="7"/>
      <c r="P44" s="7"/>
      <c r="Q44" s="7"/>
      <c r="R44" s="38"/>
    </row>
    <row r="45" spans="1:18">
      <c r="A45" s="6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38"/>
    </row>
    <row r="46" spans="1:18" ht="15.75">
      <c r="A46" s="63" t="s">
        <v>67</v>
      </c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7"/>
    </row>
    <row r="47" spans="1:18">
      <c r="A47" s="74" t="s">
        <v>68</v>
      </c>
      <c r="B47" s="14">
        <v>33205</v>
      </c>
      <c r="C47" s="14">
        <v>35104</v>
      </c>
      <c r="D47" s="14">
        <v>31376</v>
      </c>
      <c r="E47" s="14">
        <v>34005</v>
      </c>
      <c r="F47" s="14">
        <v>36042</v>
      </c>
      <c r="G47" s="14">
        <v>37444</v>
      </c>
      <c r="H47" s="14">
        <v>35592</v>
      </c>
      <c r="I47" s="14">
        <v>37307</v>
      </c>
      <c r="J47" s="14">
        <v>33855</v>
      </c>
      <c r="K47" s="14">
        <v>35998</v>
      </c>
      <c r="L47" s="14">
        <v>36008</v>
      </c>
      <c r="M47" s="14">
        <v>34443</v>
      </c>
      <c r="N47" s="3">
        <f>SUM(B47:M47)</f>
        <v>420379</v>
      </c>
      <c r="O47" s="7"/>
      <c r="P47" s="7"/>
      <c r="Q47" s="7"/>
      <c r="R47" s="38"/>
    </row>
    <row r="48" spans="1:18">
      <c r="A48" s="74" t="s">
        <v>69</v>
      </c>
      <c r="B48" s="14">
        <v>59028</v>
      </c>
      <c r="C48" s="14">
        <v>58627</v>
      </c>
      <c r="D48" s="14">
        <v>49441</v>
      </c>
      <c r="E48" s="14">
        <v>57902</v>
      </c>
      <c r="F48" s="14">
        <v>65329</v>
      </c>
      <c r="G48" s="14">
        <v>67896</v>
      </c>
      <c r="H48" s="14">
        <v>65951</v>
      </c>
      <c r="I48" s="14">
        <v>65671</v>
      </c>
      <c r="J48" s="14">
        <v>65801</v>
      </c>
      <c r="K48" s="14">
        <v>64366</v>
      </c>
      <c r="L48" s="14">
        <v>66620</v>
      </c>
      <c r="M48" s="14">
        <v>55734</v>
      </c>
      <c r="N48" s="3">
        <f>SUM(B48:M48)</f>
        <v>742366</v>
      </c>
      <c r="O48" s="7"/>
      <c r="P48" s="7"/>
      <c r="Q48" s="7"/>
      <c r="R48" s="38"/>
    </row>
    <row r="49" spans="1:18">
      <c r="A49" s="74" t="s">
        <v>70</v>
      </c>
      <c r="B49" s="14">
        <v>14240</v>
      </c>
      <c r="C49" s="14">
        <v>14570</v>
      </c>
      <c r="D49" s="14">
        <v>12251</v>
      </c>
      <c r="E49" s="14">
        <v>14497</v>
      </c>
      <c r="F49" s="14">
        <v>6469</v>
      </c>
      <c r="G49" s="14">
        <v>6738</v>
      </c>
      <c r="H49" s="14">
        <v>6624</v>
      </c>
      <c r="I49" s="14">
        <v>6290</v>
      </c>
      <c r="J49" s="14">
        <v>6699</v>
      </c>
      <c r="K49" s="14">
        <v>6325</v>
      </c>
      <c r="L49" s="14">
        <v>7161</v>
      </c>
      <c r="M49" s="14">
        <v>13673</v>
      </c>
      <c r="N49" s="3">
        <f>SUM(B49:M49)</f>
        <v>115537</v>
      </c>
      <c r="O49" s="7"/>
      <c r="P49" s="7"/>
      <c r="Q49" s="7"/>
      <c r="R49" s="38"/>
    </row>
    <row r="50" spans="1:18">
      <c r="A50" s="75" t="s">
        <v>71</v>
      </c>
      <c r="B50" s="3">
        <f>SUM(B47:B49)</f>
        <v>106473</v>
      </c>
      <c r="C50" s="3">
        <f t="shared" ref="C50:M50" si="13">SUM(C47:C49)</f>
        <v>108301</v>
      </c>
      <c r="D50" s="3">
        <f t="shared" si="13"/>
        <v>93068</v>
      </c>
      <c r="E50" s="3">
        <f t="shared" si="13"/>
        <v>106404</v>
      </c>
      <c r="F50" s="3">
        <f t="shared" si="13"/>
        <v>107840</v>
      </c>
      <c r="G50" s="3">
        <f t="shared" si="13"/>
        <v>112078</v>
      </c>
      <c r="H50" s="3">
        <f t="shared" si="13"/>
        <v>108167</v>
      </c>
      <c r="I50" s="3">
        <f t="shared" si="13"/>
        <v>109268</v>
      </c>
      <c r="J50" s="3">
        <f t="shared" si="13"/>
        <v>106355</v>
      </c>
      <c r="K50" s="3">
        <f t="shared" si="13"/>
        <v>106689</v>
      </c>
      <c r="L50" s="3">
        <f t="shared" si="13"/>
        <v>109789</v>
      </c>
      <c r="M50" s="3">
        <f t="shared" si="13"/>
        <v>103850</v>
      </c>
      <c r="N50" s="3">
        <f>SUM(N47:N49)</f>
        <v>1278282</v>
      </c>
      <c r="O50" s="7"/>
      <c r="P50" s="7"/>
      <c r="Q50" s="7"/>
      <c r="R50" s="38"/>
    </row>
    <row r="51" spans="1:18">
      <c r="A51" s="6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38"/>
    </row>
    <row r="52" spans="1:18" ht="15.75">
      <c r="A52" s="69" t="s">
        <v>31</v>
      </c>
      <c r="B52" s="16">
        <v>70676</v>
      </c>
      <c r="C52" s="16">
        <v>60954</v>
      </c>
      <c r="D52" s="16">
        <v>66734</v>
      </c>
      <c r="E52" s="16">
        <v>68150</v>
      </c>
      <c r="F52" s="16">
        <v>77151</v>
      </c>
      <c r="G52" s="16">
        <v>72062</v>
      </c>
      <c r="H52" s="16">
        <v>72310</v>
      </c>
      <c r="I52" s="16">
        <v>67287</v>
      </c>
      <c r="J52" s="16">
        <v>72728</v>
      </c>
      <c r="K52" s="16">
        <v>73484</v>
      </c>
      <c r="L52" s="16">
        <v>62081</v>
      </c>
      <c r="M52" s="16">
        <v>78911</v>
      </c>
      <c r="N52" s="5">
        <f>SUM(B52:M52)</f>
        <v>842528</v>
      </c>
      <c r="O52" s="41"/>
      <c r="P52" s="41"/>
      <c r="Q52" s="41"/>
      <c r="R52" s="43"/>
    </row>
    <row r="53" spans="1:18">
      <c r="A53" s="6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38"/>
    </row>
    <row r="54" spans="1:18" ht="15.75">
      <c r="A54" s="69" t="s">
        <v>77</v>
      </c>
      <c r="B54" s="5">
        <f>+B55+B56+B57+B58+B59</f>
        <v>47613</v>
      </c>
      <c r="C54" s="5">
        <f t="shared" ref="C54:N54" si="14">+C55+C56+C57+C58+C59</f>
        <v>40273</v>
      </c>
      <c r="D54" s="5">
        <f t="shared" si="14"/>
        <v>45051</v>
      </c>
      <c r="E54" s="5">
        <f t="shared" si="14"/>
        <v>47620</v>
      </c>
      <c r="F54" s="5">
        <f t="shared" si="14"/>
        <v>51914</v>
      </c>
      <c r="G54" s="5">
        <f t="shared" si="14"/>
        <v>51740</v>
      </c>
      <c r="H54" s="5">
        <f t="shared" si="14"/>
        <v>54059</v>
      </c>
      <c r="I54" s="5">
        <f t="shared" si="14"/>
        <v>52174</v>
      </c>
      <c r="J54" s="5">
        <f t="shared" si="14"/>
        <v>47521</v>
      </c>
      <c r="K54" s="5">
        <f t="shared" si="14"/>
        <v>49064</v>
      </c>
      <c r="L54" s="5">
        <f t="shared" si="14"/>
        <v>41707</v>
      </c>
      <c r="M54" s="5">
        <f t="shared" si="14"/>
        <v>38283</v>
      </c>
      <c r="N54" s="5">
        <f t="shared" si="14"/>
        <v>567019</v>
      </c>
      <c r="O54" s="41"/>
      <c r="P54" s="41"/>
      <c r="Q54" s="41"/>
      <c r="R54" s="43"/>
    </row>
    <row r="55" spans="1:18">
      <c r="A55" s="68" t="s">
        <v>112</v>
      </c>
      <c r="B55" s="14">
        <v>40437</v>
      </c>
      <c r="C55" s="14">
        <v>34596</v>
      </c>
      <c r="D55" s="14">
        <v>38698</v>
      </c>
      <c r="E55" s="14">
        <v>40590</v>
      </c>
      <c r="F55" s="14">
        <v>44510</v>
      </c>
      <c r="G55" s="14">
        <v>43372</v>
      </c>
      <c r="H55" s="14">
        <v>45104</v>
      </c>
      <c r="I55" s="14">
        <v>44176</v>
      </c>
      <c r="J55" s="14">
        <v>39993</v>
      </c>
      <c r="K55" s="14">
        <v>42357</v>
      </c>
      <c r="L55" s="14">
        <v>35475</v>
      </c>
      <c r="M55" s="14">
        <v>33037</v>
      </c>
      <c r="N55" s="3">
        <f>SUM(B55:M55)</f>
        <v>482345</v>
      </c>
      <c r="O55" s="7"/>
      <c r="P55" s="7"/>
      <c r="Q55" s="7"/>
      <c r="R55" s="38"/>
    </row>
    <row r="56" spans="1:18">
      <c r="A56" s="68" t="s">
        <v>113</v>
      </c>
      <c r="B56" s="14">
        <v>4339</v>
      </c>
      <c r="C56" s="14">
        <v>2772</v>
      </c>
      <c r="D56" s="14">
        <v>2203</v>
      </c>
      <c r="E56" s="14">
        <v>2135</v>
      </c>
      <c r="F56" s="14">
        <v>2545</v>
      </c>
      <c r="G56" s="14">
        <v>2665</v>
      </c>
      <c r="H56" s="14">
        <v>2861</v>
      </c>
      <c r="I56" s="14">
        <v>2834</v>
      </c>
      <c r="J56" s="14">
        <v>2701</v>
      </c>
      <c r="K56" s="14">
        <v>2349</v>
      </c>
      <c r="L56" s="14">
        <v>2446</v>
      </c>
      <c r="M56" s="14">
        <v>1996</v>
      </c>
      <c r="N56" s="3">
        <f>SUM(B56:M56)</f>
        <v>31846</v>
      </c>
      <c r="O56" s="7"/>
      <c r="P56" s="7"/>
      <c r="Q56" s="7"/>
      <c r="R56" s="38"/>
    </row>
    <row r="57" spans="1:18">
      <c r="A57" s="68" t="s">
        <v>114</v>
      </c>
      <c r="B57" s="14">
        <v>989</v>
      </c>
      <c r="C57" s="14">
        <v>1159</v>
      </c>
      <c r="D57" s="14">
        <v>1574</v>
      </c>
      <c r="E57" s="14">
        <v>1663</v>
      </c>
      <c r="F57" s="14">
        <v>2372</v>
      </c>
      <c r="G57" s="14">
        <v>2692</v>
      </c>
      <c r="H57" s="14">
        <v>2842</v>
      </c>
      <c r="I57" s="14">
        <v>2376</v>
      </c>
      <c r="J57" s="14">
        <v>2072</v>
      </c>
      <c r="K57" s="14">
        <v>1655</v>
      </c>
      <c r="L57" s="14">
        <v>1343</v>
      </c>
      <c r="M57" s="14">
        <v>1085</v>
      </c>
      <c r="N57" s="3">
        <f>SUM(B57:M57)</f>
        <v>21822</v>
      </c>
      <c r="O57" s="7"/>
      <c r="P57" s="7"/>
      <c r="Q57" s="7"/>
      <c r="R57" s="38"/>
    </row>
    <row r="58" spans="1:18">
      <c r="A58" s="68" t="s">
        <v>115</v>
      </c>
      <c r="B58" s="14">
        <v>418</v>
      </c>
      <c r="C58" s="14">
        <v>457</v>
      </c>
      <c r="D58" s="14">
        <v>723</v>
      </c>
      <c r="E58" s="14">
        <v>937</v>
      </c>
      <c r="F58" s="14">
        <v>964</v>
      </c>
      <c r="G58" s="14">
        <v>1151</v>
      </c>
      <c r="H58" s="14">
        <v>1128</v>
      </c>
      <c r="I58" s="14">
        <v>804</v>
      </c>
      <c r="J58" s="14">
        <v>1053</v>
      </c>
      <c r="K58" s="14">
        <v>1000</v>
      </c>
      <c r="L58" s="14">
        <v>623</v>
      </c>
      <c r="M58" s="14">
        <v>557</v>
      </c>
      <c r="N58" s="3">
        <f>SUM(B58:M58)</f>
        <v>9815</v>
      </c>
      <c r="O58" s="7"/>
      <c r="P58" s="7"/>
      <c r="Q58" s="7"/>
      <c r="R58" s="38"/>
    </row>
    <row r="59" spans="1:18">
      <c r="A59" s="68" t="s">
        <v>116</v>
      </c>
      <c r="B59" s="14">
        <v>1430</v>
      </c>
      <c r="C59" s="14">
        <v>1289</v>
      </c>
      <c r="D59" s="14">
        <v>1853</v>
      </c>
      <c r="E59" s="14">
        <v>2295</v>
      </c>
      <c r="F59" s="14">
        <v>1523</v>
      </c>
      <c r="G59" s="14">
        <v>1860</v>
      </c>
      <c r="H59" s="14">
        <v>2124</v>
      </c>
      <c r="I59" s="14">
        <v>1984</v>
      </c>
      <c r="J59" s="14">
        <v>1702</v>
      </c>
      <c r="K59" s="14">
        <v>1703</v>
      </c>
      <c r="L59" s="14">
        <v>1820</v>
      </c>
      <c r="M59" s="14">
        <v>1608</v>
      </c>
      <c r="N59" s="3">
        <f>SUM(B59:M59)</f>
        <v>21191</v>
      </c>
      <c r="O59" s="7"/>
      <c r="P59" s="7"/>
      <c r="Q59" s="7"/>
      <c r="R59" s="38"/>
    </row>
    <row r="60" spans="1:18">
      <c r="A60" s="68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38"/>
    </row>
    <row r="61" spans="1:18" ht="15.75">
      <c r="A61" s="69" t="s">
        <v>32</v>
      </c>
      <c r="B61" s="5">
        <f>+B62+B63</f>
        <v>27119</v>
      </c>
      <c r="C61" s="5">
        <f t="shared" ref="C61:N61" si="15">+C62+C63</f>
        <v>21364</v>
      </c>
      <c r="D61" s="5">
        <f t="shared" si="15"/>
        <v>26726</v>
      </c>
      <c r="E61" s="5">
        <f t="shared" si="15"/>
        <v>25500</v>
      </c>
      <c r="F61" s="5">
        <f t="shared" si="15"/>
        <v>31271</v>
      </c>
      <c r="G61" s="5">
        <f t="shared" si="15"/>
        <v>30961</v>
      </c>
      <c r="H61" s="5">
        <f t="shared" si="15"/>
        <v>32389</v>
      </c>
      <c r="I61" s="5">
        <f t="shared" si="15"/>
        <v>31148</v>
      </c>
      <c r="J61" s="5">
        <f t="shared" si="15"/>
        <v>26327</v>
      </c>
      <c r="K61" s="5">
        <f t="shared" si="15"/>
        <v>33831</v>
      </c>
      <c r="L61" s="5">
        <f t="shared" si="15"/>
        <v>38735</v>
      </c>
      <c r="M61" s="5">
        <f t="shared" si="15"/>
        <v>28408</v>
      </c>
      <c r="N61" s="5">
        <f t="shared" si="15"/>
        <v>353779</v>
      </c>
      <c r="O61" s="41"/>
      <c r="P61" s="41"/>
      <c r="Q61" s="41"/>
      <c r="R61" s="43"/>
    </row>
    <row r="62" spans="1:18">
      <c r="A62" s="68" t="s">
        <v>117</v>
      </c>
      <c r="B62" s="14">
        <v>24066</v>
      </c>
      <c r="C62" s="14">
        <v>19682</v>
      </c>
      <c r="D62" s="14">
        <v>24441</v>
      </c>
      <c r="E62" s="14">
        <v>23897</v>
      </c>
      <c r="F62" s="14">
        <v>28723</v>
      </c>
      <c r="G62" s="14">
        <v>28342</v>
      </c>
      <c r="H62" s="14">
        <v>29845</v>
      </c>
      <c r="I62" s="14">
        <v>28600</v>
      </c>
      <c r="J62" s="14">
        <v>24178</v>
      </c>
      <c r="K62" s="14">
        <v>27607</v>
      </c>
      <c r="L62" s="14">
        <v>31405</v>
      </c>
      <c r="M62" s="14">
        <v>25903</v>
      </c>
      <c r="N62" s="3">
        <f>SUM(B62:M62)</f>
        <v>316689</v>
      </c>
      <c r="O62" s="7"/>
      <c r="P62" s="7"/>
      <c r="Q62" s="7"/>
      <c r="R62" s="38"/>
    </row>
    <row r="63" spans="1:18">
      <c r="A63" s="68" t="s">
        <v>118</v>
      </c>
      <c r="B63" s="14">
        <v>3053</v>
      </c>
      <c r="C63" s="14">
        <v>1682</v>
      </c>
      <c r="D63" s="14">
        <v>2285</v>
      </c>
      <c r="E63" s="14">
        <v>1603</v>
      </c>
      <c r="F63" s="14">
        <v>2548</v>
      </c>
      <c r="G63" s="14">
        <v>2619</v>
      </c>
      <c r="H63" s="14">
        <v>2544</v>
      </c>
      <c r="I63" s="14">
        <v>2548</v>
      </c>
      <c r="J63" s="14">
        <v>2149</v>
      </c>
      <c r="K63" s="14">
        <v>6224</v>
      </c>
      <c r="L63" s="14">
        <v>7330</v>
      </c>
      <c r="M63" s="14">
        <v>2505</v>
      </c>
      <c r="N63" s="3">
        <f>SUM(B63:M63)</f>
        <v>37090</v>
      </c>
      <c r="O63" s="7"/>
      <c r="P63" s="7"/>
      <c r="Q63" s="7"/>
      <c r="R63" s="38"/>
    </row>
    <row r="64" spans="1:18">
      <c r="A64" s="76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38"/>
    </row>
    <row r="65" spans="1:18" ht="15.75">
      <c r="A65" s="69" t="s">
        <v>156</v>
      </c>
      <c r="B65" s="16">
        <v>500</v>
      </c>
      <c r="C65" s="16">
        <v>700</v>
      </c>
      <c r="D65" s="16">
        <v>600</v>
      </c>
      <c r="E65" s="16">
        <v>500</v>
      </c>
      <c r="F65" s="16">
        <v>580</v>
      </c>
      <c r="G65" s="16">
        <v>560</v>
      </c>
      <c r="H65" s="16">
        <v>520</v>
      </c>
      <c r="I65" s="16">
        <v>600</v>
      </c>
      <c r="J65" s="16">
        <v>510</v>
      </c>
      <c r="K65" s="16">
        <v>490</v>
      </c>
      <c r="L65" s="16">
        <v>540</v>
      </c>
      <c r="M65" s="16">
        <v>500</v>
      </c>
      <c r="N65" s="5">
        <f>SUM(B65:M65)</f>
        <v>6600</v>
      </c>
      <c r="O65" s="41"/>
      <c r="P65" s="41"/>
      <c r="Q65" s="41"/>
      <c r="R65" s="43"/>
    </row>
    <row r="66" spans="1:18" ht="15.75">
      <c r="A66" s="69" t="s">
        <v>157</v>
      </c>
      <c r="B66" s="16">
        <v>16000</v>
      </c>
      <c r="C66" s="16">
        <v>16200</v>
      </c>
      <c r="D66" s="16">
        <v>15900</v>
      </c>
      <c r="E66" s="16">
        <v>16100</v>
      </c>
      <c r="F66" s="16">
        <v>16150</v>
      </c>
      <c r="G66" s="16">
        <v>15750</v>
      </c>
      <c r="H66" s="16">
        <v>16900</v>
      </c>
      <c r="I66" s="16">
        <v>16750</v>
      </c>
      <c r="J66" s="16">
        <v>16200</v>
      </c>
      <c r="K66" s="16">
        <v>15900</v>
      </c>
      <c r="L66" s="16">
        <v>16250</v>
      </c>
      <c r="M66" s="16">
        <v>16600</v>
      </c>
      <c r="N66" s="5">
        <f>SUM(B66:M66)</f>
        <v>194700</v>
      </c>
      <c r="O66" s="41"/>
      <c r="P66" s="41"/>
      <c r="Q66" s="41"/>
      <c r="R66" s="43"/>
    </row>
    <row r="67" spans="1:18">
      <c r="A67" s="7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38"/>
    </row>
    <row r="68" spans="1:18" ht="15.75">
      <c r="A68" s="69" t="s">
        <v>78</v>
      </c>
      <c r="B68" s="5">
        <f>+B69+B70+B71+B72+B73</f>
        <v>997582.48999999987</v>
      </c>
      <c r="C68" s="5">
        <f t="shared" ref="C68:N68" si="16">+C69+C70+C71+C72+C73</f>
        <v>845825.7300000001</v>
      </c>
      <c r="D68" s="5">
        <f t="shared" si="16"/>
        <v>900097.45000000007</v>
      </c>
      <c r="E68" s="5">
        <f t="shared" si="16"/>
        <v>954770.21</v>
      </c>
      <c r="F68" s="5">
        <f t="shared" si="16"/>
        <v>1062306.28</v>
      </c>
      <c r="G68" s="5">
        <f t="shared" si="16"/>
        <v>1027522.77</v>
      </c>
      <c r="H68" s="5">
        <f t="shared" si="16"/>
        <v>1107862.1200000001</v>
      </c>
      <c r="I68" s="5">
        <f t="shared" si="16"/>
        <v>1107587.01</v>
      </c>
      <c r="J68" s="5">
        <f t="shared" si="16"/>
        <v>1027734.18</v>
      </c>
      <c r="K68" s="5">
        <f t="shared" si="16"/>
        <v>1073643.9899999998</v>
      </c>
      <c r="L68" s="5">
        <f t="shared" si="16"/>
        <v>927093.3600000001</v>
      </c>
      <c r="M68" s="5">
        <f t="shared" si="16"/>
        <v>870235.92000000016</v>
      </c>
      <c r="N68" s="5">
        <f t="shared" si="16"/>
        <v>11902261.509999998</v>
      </c>
      <c r="O68" s="41"/>
      <c r="P68" s="41"/>
      <c r="Q68" s="41"/>
      <c r="R68" s="43"/>
    </row>
    <row r="69" spans="1:18">
      <c r="A69" s="68" t="s">
        <v>119</v>
      </c>
      <c r="B69" s="14">
        <v>806901.23</v>
      </c>
      <c r="C69" s="14">
        <v>690132.78</v>
      </c>
      <c r="D69" s="14">
        <v>736504.46</v>
      </c>
      <c r="E69" s="14">
        <v>783355.85</v>
      </c>
      <c r="F69" s="14">
        <v>865903.86</v>
      </c>
      <c r="G69" s="14">
        <v>855158.55</v>
      </c>
      <c r="H69" s="14">
        <v>878008.86</v>
      </c>
      <c r="I69" s="14">
        <v>897873.84</v>
      </c>
      <c r="J69" s="14">
        <v>827053.31</v>
      </c>
      <c r="K69" s="14">
        <v>892819.09</v>
      </c>
      <c r="L69" s="14">
        <v>753804.7</v>
      </c>
      <c r="M69" s="14">
        <v>720024.16</v>
      </c>
      <c r="N69" s="3">
        <f>SUM(B69:M69)</f>
        <v>9707540.6899999995</v>
      </c>
      <c r="O69" s="7"/>
      <c r="P69" s="7"/>
      <c r="Q69" s="7"/>
      <c r="R69" s="38"/>
    </row>
    <row r="70" spans="1:18">
      <c r="A70" s="68" t="s">
        <v>120</v>
      </c>
      <c r="B70" s="14">
        <v>140202.19</v>
      </c>
      <c r="C70" s="14">
        <v>101222.99</v>
      </c>
      <c r="D70" s="14">
        <v>86137.79</v>
      </c>
      <c r="E70" s="14">
        <v>82432.69</v>
      </c>
      <c r="F70" s="14">
        <v>95608.9</v>
      </c>
      <c r="G70" s="14">
        <v>101949.02</v>
      </c>
      <c r="H70" s="14">
        <v>104091.58</v>
      </c>
      <c r="I70" s="14">
        <v>103219.95</v>
      </c>
      <c r="J70" s="14">
        <v>102434.34</v>
      </c>
      <c r="K70" s="14">
        <v>95083.58</v>
      </c>
      <c r="L70" s="14">
        <v>99862.5</v>
      </c>
      <c r="M70" s="14">
        <v>88053.93</v>
      </c>
      <c r="N70" s="3">
        <f>SUM(B70:M70)</f>
        <v>1200299.4599999997</v>
      </c>
      <c r="O70" s="7"/>
      <c r="P70" s="7"/>
      <c r="Q70" s="7"/>
      <c r="R70" s="38"/>
    </row>
    <row r="71" spans="1:18">
      <c r="A71" s="68" t="s">
        <v>121</v>
      </c>
      <c r="B71" s="14">
        <v>28284.57</v>
      </c>
      <c r="C71" s="14">
        <v>33373.99</v>
      </c>
      <c r="D71" s="14">
        <v>45572.77</v>
      </c>
      <c r="E71" s="14">
        <v>48658.19</v>
      </c>
      <c r="F71" s="14">
        <v>70003.509999999995</v>
      </c>
      <c r="G71" s="14">
        <v>33093.08</v>
      </c>
      <c r="H71" s="14">
        <v>84723</v>
      </c>
      <c r="I71" s="14">
        <v>71388.98</v>
      </c>
      <c r="J71" s="14">
        <v>62718.03</v>
      </c>
      <c r="K71" s="14">
        <v>50455.96</v>
      </c>
      <c r="L71" s="14">
        <v>41328.550000000003</v>
      </c>
      <c r="M71" s="14">
        <v>33657.519999999997</v>
      </c>
      <c r="N71" s="3">
        <f>SUM(B71:M71)</f>
        <v>603258.15</v>
      </c>
      <c r="O71" s="7"/>
      <c r="P71" s="7"/>
      <c r="Q71" s="7"/>
      <c r="R71" s="38"/>
    </row>
    <row r="72" spans="1:18">
      <c r="A72" s="68" t="s">
        <v>122</v>
      </c>
      <c r="B72" s="14">
        <v>4503.96</v>
      </c>
      <c r="C72" s="14">
        <v>5167.17</v>
      </c>
      <c r="D72" s="14">
        <v>8497.1200000000008</v>
      </c>
      <c r="E72" s="14">
        <v>11064.75</v>
      </c>
      <c r="F72" s="14">
        <v>11243.59</v>
      </c>
      <c r="G72" s="14">
        <v>13799.71</v>
      </c>
      <c r="H72" s="14">
        <v>13595.33</v>
      </c>
      <c r="I72" s="14">
        <v>9601.85</v>
      </c>
      <c r="J72" s="14">
        <v>13024.11</v>
      </c>
      <c r="K72" s="14">
        <v>12259.9</v>
      </c>
      <c r="L72" s="14">
        <v>7472.68</v>
      </c>
      <c r="M72" s="14">
        <v>6610.78</v>
      </c>
      <c r="N72" s="3">
        <f>SUM(B72:M72)</f>
        <v>116840.94999999998</v>
      </c>
      <c r="O72" s="7"/>
      <c r="P72" s="7"/>
      <c r="Q72" s="7"/>
      <c r="R72" s="38"/>
    </row>
    <row r="73" spans="1:18">
      <c r="A73" s="68" t="s">
        <v>123</v>
      </c>
      <c r="B73" s="14">
        <v>17690.54</v>
      </c>
      <c r="C73" s="14">
        <v>15928.8</v>
      </c>
      <c r="D73" s="14">
        <v>23385.31</v>
      </c>
      <c r="E73" s="14">
        <v>29258.73</v>
      </c>
      <c r="F73" s="14">
        <v>19546.419999999998</v>
      </c>
      <c r="G73" s="14">
        <v>23522.41</v>
      </c>
      <c r="H73" s="14">
        <v>27443.35</v>
      </c>
      <c r="I73" s="14">
        <v>25502.39</v>
      </c>
      <c r="J73" s="14">
        <v>22504.39</v>
      </c>
      <c r="K73" s="14">
        <v>23025.46</v>
      </c>
      <c r="L73" s="14">
        <v>24624.93</v>
      </c>
      <c r="M73" s="14">
        <v>21889.53</v>
      </c>
      <c r="N73" s="3">
        <f>SUM(B73:M73)</f>
        <v>274322.26</v>
      </c>
      <c r="O73" s="7"/>
      <c r="P73" s="7"/>
      <c r="Q73" s="7"/>
      <c r="R73" s="38"/>
    </row>
    <row r="74" spans="1:18">
      <c r="A74" s="68"/>
      <c r="B74" s="42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38"/>
    </row>
    <row r="75" spans="1:18" ht="15.75">
      <c r="A75" s="69" t="s">
        <v>83</v>
      </c>
      <c r="B75" s="5">
        <f t="shared" ref="B75:M75" si="17">SUM(B76:B80)</f>
        <v>738874.22999999986</v>
      </c>
      <c r="C75" s="5">
        <f t="shared" si="17"/>
        <v>514803.86</v>
      </c>
      <c r="D75" s="5">
        <f t="shared" si="17"/>
        <v>571506.59</v>
      </c>
      <c r="E75" s="5">
        <f t="shared" si="17"/>
        <v>553335.9800000001</v>
      </c>
      <c r="F75" s="5">
        <f t="shared" si="17"/>
        <v>649633.02</v>
      </c>
      <c r="G75" s="5">
        <f t="shared" si="17"/>
        <v>630729.92000000004</v>
      </c>
      <c r="H75" s="5">
        <f t="shared" si="17"/>
        <v>633356.32999999996</v>
      </c>
      <c r="I75" s="5">
        <f t="shared" si="17"/>
        <v>654959.55999999982</v>
      </c>
      <c r="J75" s="5">
        <f t="shared" si="17"/>
        <v>546883.54999999993</v>
      </c>
      <c r="K75" s="5">
        <f t="shared" si="17"/>
        <v>846029.57000000007</v>
      </c>
      <c r="L75" s="5">
        <f t="shared" si="17"/>
        <v>1047149.61</v>
      </c>
      <c r="M75" s="5">
        <f t="shared" si="17"/>
        <v>618288.81999999995</v>
      </c>
      <c r="N75" s="5">
        <f t="shared" ref="N75:N80" si="18">SUM(B75:M75)</f>
        <v>8005551.04</v>
      </c>
      <c r="O75" s="41"/>
      <c r="P75" s="41"/>
      <c r="Q75" s="41"/>
      <c r="R75" s="43"/>
    </row>
    <row r="76" spans="1:18">
      <c r="A76" s="68" t="s">
        <v>124</v>
      </c>
      <c r="B76" s="14">
        <v>637809.87</v>
      </c>
      <c r="C76" s="14">
        <v>447444.24</v>
      </c>
      <c r="D76" s="14">
        <v>466849.3</v>
      </c>
      <c r="E76" s="14">
        <v>469331.69</v>
      </c>
      <c r="F76" s="14">
        <v>539734.53</v>
      </c>
      <c r="G76" s="14">
        <v>506811</v>
      </c>
      <c r="H76" s="14">
        <v>488709.73</v>
      </c>
      <c r="I76" s="14">
        <v>474836.29</v>
      </c>
      <c r="J76" s="14">
        <v>420660.05</v>
      </c>
      <c r="K76" s="14">
        <v>703435.2</v>
      </c>
      <c r="L76" s="14">
        <v>879797.15</v>
      </c>
      <c r="M76" s="14">
        <v>504890.65</v>
      </c>
      <c r="N76" s="3">
        <f t="shared" si="18"/>
        <v>6540309.7000000011</v>
      </c>
      <c r="O76" s="7"/>
      <c r="P76" s="7"/>
      <c r="Q76" s="7"/>
      <c r="R76" s="38"/>
    </row>
    <row r="77" spans="1:18">
      <c r="A77" s="68" t="s">
        <v>125</v>
      </c>
      <c r="B77" s="14">
        <v>73489.84</v>
      </c>
      <c r="C77" s="14">
        <v>39796.870000000003</v>
      </c>
      <c r="D77" s="14">
        <v>31951.53</v>
      </c>
      <c r="E77" s="14">
        <v>38534.82</v>
      </c>
      <c r="F77" s="14">
        <v>57259.32</v>
      </c>
      <c r="G77" s="14">
        <v>52712.49</v>
      </c>
      <c r="H77" s="14">
        <v>66037.399999999994</v>
      </c>
      <c r="I77" s="14">
        <v>83014.39</v>
      </c>
      <c r="J77" s="14">
        <v>51967.95</v>
      </c>
      <c r="K77" s="14">
        <v>81794.52</v>
      </c>
      <c r="L77" s="14">
        <v>116990.35</v>
      </c>
      <c r="M77" s="14">
        <v>67813.62</v>
      </c>
      <c r="N77" s="3">
        <f t="shared" si="18"/>
        <v>761363.1</v>
      </c>
      <c r="O77" s="7"/>
      <c r="P77" s="7"/>
      <c r="Q77" s="7"/>
      <c r="R77" s="38"/>
    </row>
    <row r="78" spans="1:18">
      <c r="A78" s="68" t="s">
        <v>126</v>
      </c>
      <c r="B78" s="14">
        <v>26637.72</v>
      </c>
      <c r="C78" s="14">
        <v>26969.54</v>
      </c>
      <c r="D78" s="14">
        <v>69647.48</v>
      </c>
      <c r="E78" s="14">
        <v>43895.55</v>
      </c>
      <c r="F78" s="14">
        <v>47724.639999999999</v>
      </c>
      <c r="G78" s="14">
        <v>67835.899999999994</v>
      </c>
      <c r="H78" s="14">
        <v>74092.210000000006</v>
      </c>
      <c r="I78" s="14">
        <v>73112.210000000006</v>
      </c>
      <c r="J78" s="14">
        <v>69202.710000000006</v>
      </c>
      <c r="K78" s="14">
        <v>60709.04</v>
      </c>
      <c r="L78" s="14">
        <v>48692.14</v>
      </c>
      <c r="M78" s="14">
        <v>39746.720000000001</v>
      </c>
      <c r="N78" s="3">
        <f t="shared" si="18"/>
        <v>648265.86</v>
      </c>
      <c r="O78" s="7"/>
      <c r="P78" s="7"/>
      <c r="Q78" s="7"/>
      <c r="R78" s="38"/>
    </row>
    <row r="79" spans="1:18">
      <c r="A79" s="68" t="s">
        <v>127</v>
      </c>
      <c r="B79" s="14">
        <v>713.1</v>
      </c>
      <c r="C79" s="14">
        <v>529.32000000000005</v>
      </c>
      <c r="D79" s="14">
        <v>804.15</v>
      </c>
      <c r="E79" s="14">
        <v>1573.92</v>
      </c>
      <c r="F79" s="14">
        <v>4784.42</v>
      </c>
      <c r="G79" s="14">
        <v>3028.85</v>
      </c>
      <c r="H79" s="14">
        <v>4516.99</v>
      </c>
      <c r="I79" s="14">
        <v>2507.3200000000002</v>
      </c>
      <c r="J79" s="14">
        <v>792.02</v>
      </c>
      <c r="K79" s="14">
        <v>90.81</v>
      </c>
      <c r="L79" s="14">
        <v>322.87</v>
      </c>
      <c r="M79" s="14">
        <v>4949.3900000000003</v>
      </c>
      <c r="N79" s="3">
        <f t="shared" si="18"/>
        <v>24613.16</v>
      </c>
      <c r="O79" s="7"/>
      <c r="P79" s="7"/>
      <c r="Q79" s="7"/>
      <c r="R79" s="38"/>
    </row>
    <row r="80" spans="1:18">
      <c r="A80" s="68" t="s">
        <v>128</v>
      </c>
      <c r="B80" s="14">
        <v>223.7</v>
      </c>
      <c r="C80" s="14">
        <v>63.89</v>
      </c>
      <c r="D80" s="14">
        <v>2254.13</v>
      </c>
      <c r="E80" s="14">
        <v>0</v>
      </c>
      <c r="F80" s="14">
        <v>130.11000000000001</v>
      </c>
      <c r="G80" s="14">
        <v>341.68</v>
      </c>
      <c r="H80" s="14">
        <v>0</v>
      </c>
      <c r="I80" s="14">
        <v>21489.35</v>
      </c>
      <c r="J80" s="14">
        <v>4260.82</v>
      </c>
      <c r="K80" s="14">
        <v>0</v>
      </c>
      <c r="L80" s="14">
        <v>1347.1</v>
      </c>
      <c r="M80" s="14">
        <v>888.44</v>
      </c>
      <c r="N80" s="3">
        <f t="shared" si="18"/>
        <v>30999.219999999998</v>
      </c>
      <c r="O80" s="7"/>
      <c r="P80" s="7"/>
      <c r="Q80" s="7"/>
      <c r="R80" s="38"/>
    </row>
    <row r="81" spans="1:18">
      <c r="A81" s="77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9"/>
      <c r="O81" s="58"/>
      <c r="P81" s="58"/>
      <c r="Q81" s="58"/>
      <c r="R81" s="60"/>
    </row>
    <row r="82" spans="1:18">
      <c r="A82" s="68" t="s">
        <v>130</v>
      </c>
      <c r="B82" s="14">
        <v>370426.95</v>
      </c>
      <c r="C82" s="14">
        <v>350687.79</v>
      </c>
      <c r="D82" s="14">
        <v>348623.12</v>
      </c>
      <c r="E82" s="14">
        <v>374017.85</v>
      </c>
      <c r="F82" s="14">
        <v>426932.39</v>
      </c>
      <c r="G82" s="14">
        <v>422296.08</v>
      </c>
      <c r="H82" s="14">
        <v>434150.72</v>
      </c>
      <c r="I82" s="14">
        <v>447431.83</v>
      </c>
      <c r="J82" s="14">
        <v>389325.98</v>
      </c>
      <c r="K82" s="14">
        <v>409084.87</v>
      </c>
      <c r="L82" s="14">
        <v>492634.48</v>
      </c>
      <c r="M82" s="14">
        <v>395522.3</v>
      </c>
      <c r="N82" s="3"/>
      <c r="O82" s="7"/>
      <c r="P82" s="7"/>
      <c r="Q82" s="7"/>
      <c r="R82" s="38"/>
    </row>
    <row r="83" spans="1:18">
      <c r="A83" s="68" t="s">
        <v>129</v>
      </c>
      <c r="B83" s="14">
        <v>368447.28</v>
      </c>
      <c r="C83" s="14">
        <v>164116.07</v>
      </c>
      <c r="D83" s="14">
        <v>222883.47</v>
      </c>
      <c r="E83" s="14">
        <v>179318.13</v>
      </c>
      <c r="F83" s="14">
        <v>222700.63</v>
      </c>
      <c r="G83" s="14">
        <v>208433.84</v>
      </c>
      <c r="H83" s="14">
        <v>199205.61</v>
      </c>
      <c r="I83" s="14">
        <v>207527.73</v>
      </c>
      <c r="J83" s="14">
        <v>157557.57</v>
      </c>
      <c r="K83" s="14">
        <v>436944.7</v>
      </c>
      <c r="L83" s="14">
        <v>554515.13</v>
      </c>
      <c r="M83" s="14">
        <v>222766.52</v>
      </c>
      <c r="N83" s="3"/>
      <c r="O83" s="7"/>
      <c r="P83" s="7"/>
      <c r="Q83" s="7"/>
      <c r="R83" s="38"/>
    </row>
    <row r="84" spans="1:18">
      <c r="A84" s="68"/>
      <c r="B84" s="42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38"/>
    </row>
    <row r="85" spans="1:18">
      <c r="A85" s="78" t="s">
        <v>33</v>
      </c>
      <c r="B85" s="11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38"/>
    </row>
    <row r="86" spans="1:18" ht="15.75">
      <c r="A86" s="69" t="s">
        <v>34</v>
      </c>
      <c r="B86" s="9">
        <f>+B87+B93</f>
        <v>3340</v>
      </c>
      <c r="C86" s="9">
        <f t="shared" ref="C86:M86" si="19">+C87+C93</f>
        <v>3344</v>
      </c>
      <c r="D86" s="9">
        <f t="shared" si="19"/>
        <v>3339</v>
      </c>
      <c r="E86" s="9">
        <f t="shared" si="19"/>
        <v>3344</v>
      </c>
      <c r="F86" s="9">
        <f t="shared" si="19"/>
        <v>3352</v>
      </c>
      <c r="G86" s="9">
        <f t="shared" si="19"/>
        <v>3363</v>
      </c>
      <c r="H86" s="9">
        <f t="shared" si="19"/>
        <v>3357</v>
      </c>
      <c r="I86" s="9">
        <f t="shared" si="19"/>
        <v>3360</v>
      </c>
      <c r="J86" s="9">
        <f t="shared" si="19"/>
        <v>3360</v>
      </c>
      <c r="K86" s="9">
        <f t="shared" si="19"/>
        <v>3368</v>
      </c>
      <c r="L86" s="9">
        <f t="shared" si="19"/>
        <v>3370</v>
      </c>
      <c r="M86" s="9">
        <f t="shared" si="19"/>
        <v>3372</v>
      </c>
      <c r="N86" s="47"/>
      <c r="O86" s="47"/>
      <c r="P86" s="41"/>
      <c r="Q86" s="41"/>
      <c r="R86" s="43"/>
    </row>
    <row r="87" spans="1:18">
      <c r="A87" s="79" t="s">
        <v>35</v>
      </c>
      <c r="B87" s="10">
        <f>+B88+B89+B90+B91+B92</f>
        <v>3340</v>
      </c>
      <c r="C87" s="10">
        <f t="shared" ref="C87:M87" si="20">+C88+C89+C90+C91+C92</f>
        <v>3344</v>
      </c>
      <c r="D87" s="10">
        <f t="shared" si="20"/>
        <v>3339</v>
      </c>
      <c r="E87" s="10">
        <f t="shared" si="20"/>
        <v>3344</v>
      </c>
      <c r="F87" s="10">
        <f t="shared" si="20"/>
        <v>3352</v>
      </c>
      <c r="G87" s="10">
        <f t="shared" si="20"/>
        <v>3363</v>
      </c>
      <c r="H87" s="10">
        <f t="shared" si="20"/>
        <v>3357</v>
      </c>
      <c r="I87" s="10">
        <f t="shared" si="20"/>
        <v>3360</v>
      </c>
      <c r="J87" s="10">
        <f t="shared" si="20"/>
        <v>3360</v>
      </c>
      <c r="K87" s="10">
        <f t="shared" si="20"/>
        <v>3368</v>
      </c>
      <c r="L87" s="10">
        <f t="shared" si="20"/>
        <v>3370</v>
      </c>
      <c r="M87" s="10">
        <f t="shared" si="20"/>
        <v>3372</v>
      </c>
      <c r="N87" s="48"/>
      <c r="O87" s="48"/>
      <c r="P87" s="42"/>
      <c r="Q87" s="42"/>
      <c r="R87" s="49"/>
    </row>
    <row r="88" spans="1:18">
      <c r="A88" s="67" t="s">
        <v>131</v>
      </c>
      <c r="B88" s="17">
        <v>3200</v>
      </c>
      <c r="C88" s="17">
        <v>3206</v>
      </c>
      <c r="D88" s="17">
        <v>3201</v>
      </c>
      <c r="E88" s="17">
        <v>3207</v>
      </c>
      <c r="F88" s="17">
        <v>3214</v>
      </c>
      <c r="G88" s="17">
        <v>3224</v>
      </c>
      <c r="H88" s="17">
        <v>3218</v>
      </c>
      <c r="I88" s="17">
        <v>3222</v>
      </c>
      <c r="J88" s="17">
        <v>3221</v>
      </c>
      <c r="K88" s="17">
        <v>3229</v>
      </c>
      <c r="L88" s="17">
        <v>3231</v>
      </c>
      <c r="M88" s="17">
        <v>3237</v>
      </c>
      <c r="N88" s="11"/>
      <c r="O88" s="11"/>
      <c r="P88" s="7"/>
      <c r="Q88" s="7"/>
      <c r="R88" s="38"/>
    </row>
    <row r="89" spans="1:18">
      <c r="A89" s="67" t="s">
        <v>132</v>
      </c>
      <c r="B89" s="17">
        <v>102</v>
      </c>
      <c r="C89" s="17">
        <v>100</v>
      </c>
      <c r="D89" s="17">
        <v>100</v>
      </c>
      <c r="E89" s="17">
        <v>99</v>
      </c>
      <c r="F89" s="17">
        <v>100</v>
      </c>
      <c r="G89" s="17">
        <v>101</v>
      </c>
      <c r="H89" s="17">
        <v>101</v>
      </c>
      <c r="I89" s="17">
        <v>100</v>
      </c>
      <c r="J89" s="17">
        <v>101</v>
      </c>
      <c r="K89" s="17">
        <v>101</v>
      </c>
      <c r="L89" s="17">
        <v>101</v>
      </c>
      <c r="M89" s="17">
        <v>97</v>
      </c>
      <c r="N89" s="11"/>
      <c r="O89" s="11"/>
      <c r="P89" s="7"/>
      <c r="Q89" s="7"/>
      <c r="R89" s="38"/>
    </row>
    <row r="90" spans="1:18">
      <c r="A90" s="67" t="s">
        <v>133</v>
      </c>
      <c r="B90" s="17">
        <v>2</v>
      </c>
      <c r="C90" s="17">
        <v>2</v>
      </c>
      <c r="D90" s="17">
        <v>2</v>
      </c>
      <c r="E90" s="17">
        <v>2</v>
      </c>
      <c r="F90" s="17">
        <v>2</v>
      </c>
      <c r="G90" s="17">
        <v>2</v>
      </c>
      <c r="H90" s="17">
        <v>2</v>
      </c>
      <c r="I90" s="17">
        <v>2</v>
      </c>
      <c r="J90" s="17">
        <v>2</v>
      </c>
      <c r="K90" s="17">
        <v>2</v>
      </c>
      <c r="L90" s="17">
        <v>2</v>
      </c>
      <c r="M90" s="17">
        <v>2</v>
      </c>
      <c r="N90" s="11"/>
      <c r="O90" s="11"/>
      <c r="P90" s="7"/>
      <c r="Q90" s="7"/>
      <c r="R90" s="38"/>
    </row>
    <row r="91" spans="1:18">
      <c r="A91" s="67" t="s">
        <v>134</v>
      </c>
      <c r="B91" s="17">
        <v>13</v>
      </c>
      <c r="C91" s="17">
        <v>13</v>
      </c>
      <c r="D91" s="17">
        <v>13</v>
      </c>
      <c r="E91" s="17">
        <v>13</v>
      </c>
      <c r="F91" s="17">
        <v>13</v>
      </c>
      <c r="G91" s="17">
        <v>13</v>
      </c>
      <c r="H91" s="17">
        <v>13</v>
      </c>
      <c r="I91" s="17">
        <v>13</v>
      </c>
      <c r="J91" s="17">
        <v>13</v>
      </c>
      <c r="K91" s="17">
        <v>13</v>
      </c>
      <c r="L91" s="17">
        <v>13</v>
      </c>
      <c r="M91" s="17">
        <v>13</v>
      </c>
      <c r="N91" s="11"/>
      <c r="O91" s="11"/>
      <c r="P91" s="7"/>
      <c r="Q91" s="7"/>
      <c r="R91" s="38"/>
    </row>
    <row r="92" spans="1:18">
      <c r="A92" s="67" t="s">
        <v>135</v>
      </c>
      <c r="B92" s="17">
        <v>23</v>
      </c>
      <c r="C92" s="17">
        <v>23</v>
      </c>
      <c r="D92" s="17">
        <v>23</v>
      </c>
      <c r="E92" s="17">
        <v>23</v>
      </c>
      <c r="F92" s="17">
        <v>23</v>
      </c>
      <c r="G92" s="17">
        <v>23</v>
      </c>
      <c r="H92" s="17">
        <v>23</v>
      </c>
      <c r="I92" s="17">
        <v>23</v>
      </c>
      <c r="J92" s="17">
        <v>23</v>
      </c>
      <c r="K92" s="17">
        <v>23</v>
      </c>
      <c r="L92" s="17">
        <v>23</v>
      </c>
      <c r="M92" s="17">
        <v>23</v>
      </c>
      <c r="N92" s="11"/>
      <c r="O92" s="11"/>
      <c r="P92" s="7"/>
      <c r="Q92" s="7"/>
      <c r="R92" s="38"/>
    </row>
    <row r="93" spans="1:18">
      <c r="A93" s="79" t="s">
        <v>36</v>
      </c>
      <c r="B93" s="10">
        <f>+B94+B95+B96+B97+B98</f>
        <v>0</v>
      </c>
      <c r="C93" s="10">
        <f t="shared" ref="C93:M93" si="21">+C94+C95+C96+C97+C98</f>
        <v>0</v>
      </c>
      <c r="D93" s="10">
        <f t="shared" si="21"/>
        <v>0</v>
      </c>
      <c r="E93" s="10">
        <f t="shared" si="21"/>
        <v>0</v>
      </c>
      <c r="F93" s="10">
        <f t="shared" si="21"/>
        <v>0</v>
      </c>
      <c r="G93" s="10">
        <f t="shared" si="21"/>
        <v>0</v>
      </c>
      <c r="H93" s="10">
        <f t="shared" si="21"/>
        <v>0</v>
      </c>
      <c r="I93" s="10">
        <f t="shared" si="21"/>
        <v>0</v>
      </c>
      <c r="J93" s="10">
        <f t="shared" si="21"/>
        <v>0</v>
      </c>
      <c r="K93" s="10">
        <f t="shared" si="21"/>
        <v>0</v>
      </c>
      <c r="L93" s="10">
        <f t="shared" si="21"/>
        <v>0</v>
      </c>
      <c r="M93" s="10">
        <f t="shared" si="21"/>
        <v>0</v>
      </c>
      <c r="N93" s="48"/>
      <c r="O93" s="48"/>
      <c r="P93" s="42"/>
      <c r="Q93" s="42"/>
      <c r="R93" s="49"/>
    </row>
    <row r="94" spans="1:18">
      <c r="A94" s="67" t="s">
        <v>136</v>
      </c>
      <c r="B94" s="17">
        <v>0</v>
      </c>
      <c r="C94" s="17">
        <v>0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0</v>
      </c>
      <c r="M94" s="17">
        <v>0</v>
      </c>
      <c r="N94" s="11"/>
      <c r="O94" s="11"/>
      <c r="P94" s="7"/>
      <c r="Q94" s="7"/>
      <c r="R94" s="38"/>
    </row>
    <row r="95" spans="1:18">
      <c r="A95" s="65" t="s">
        <v>137</v>
      </c>
      <c r="B95" s="17">
        <v>0</v>
      </c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1"/>
      <c r="O95" s="11"/>
      <c r="P95" s="7"/>
      <c r="Q95" s="7"/>
      <c r="R95" s="38"/>
    </row>
    <row r="96" spans="1:18">
      <c r="A96" s="67" t="s">
        <v>138</v>
      </c>
      <c r="B96" s="17">
        <v>0</v>
      </c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1"/>
      <c r="O96" s="11"/>
      <c r="P96" s="7"/>
      <c r="Q96" s="7"/>
      <c r="R96" s="38"/>
    </row>
    <row r="97" spans="1:18">
      <c r="A97" s="67" t="s">
        <v>139</v>
      </c>
      <c r="B97" s="17">
        <v>0</v>
      </c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1"/>
      <c r="O97" s="11"/>
      <c r="P97" s="7"/>
      <c r="Q97" s="7"/>
      <c r="R97" s="38"/>
    </row>
    <row r="98" spans="1:18">
      <c r="A98" s="67" t="s">
        <v>140</v>
      </c>
      <c r="B98" s="17">
        <v>0</v>
      </c>
      <c r="C98" s="17">
        <v>0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7">
        <v>0</v>
      </c>
      <c r="M98" s="17">
        <v>0</v>
      </c>
      <c r="N98" s="11"/>
      <c r="O98" s="11"/>
      <c r="P98" s="7"/>
      <c r="Q98" s="7"/>
      <c r="R98" s="38"/>
    </row>
    <row r="99" spans="1:18" ht="15.75">
      <c r="A99" s="69" t="s">
        <v>79</v>
      </c>
      <c r="B99" s="18">
        <v>1100</v>
      </c>
      <c r="C99" s="18">
        <v>1106</v>
      </c>
      <c r="D99" s="18">
        <v>1111</v>
      </c>
      <c r="E99" s="18">
        <v>1119</v>
      </c>
      <c r="F99" s="18">
        <v>1126</v>
      </c>
      <c r="G99" s="18">
        <v>1135</v>
      </c>
      <c r="H99" s="18">
        <v>1135</v>
      </c>
      <c r="I99" s="18">
        <v>1137</v>
      </c>
      <c r="J99" s="18">
        <v>1145</v>
      </c>
      <c r="K99" s="18">
        <v>1128</v>
      </c>
      <c r="L99" s="18">
        <v>1133</v>
      </c>
      <c r="M99" s="18">
        <v>1126</v>
      </c>
      <c r="N99" s="47"/>
      <c r="O99" s="47"/>
      <c r="P99" s="41"/>
      <c r="Q99" s="41"/>
      <c r="R99" s="43"/>
    </row>
    <row r="100" spans="1:18">
      <c r="A100" s="76"/>
      <c r="B100" s="11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38"/>
    </row>
    <row r="101" spans="1:18" ht="15.75">
      <c r="A101" s="80" t="s">
        <v>37</v>
      </c>
      <c r="B101" s="11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38"/>
    </row>
    <row r="102" spans="1:18" ht="15.75">
      <c r="A102" s="69" t="s">
        <v>38</v>
      </c>
      <c r="B102" s="5">
        <f>+B103+B107+B108</f>
        <v>18865671.219999999</v>
      </c>
      <c r="C102" s="5">
        <f t="shared" ref="C102:M102" si="22">+C103+C107+C108</f>
        <v>19224013.140000001</v>
      </c>
      <c r="D102" s="5">
        <f t="shared" si="22"/>
        <v>19452695.160000004</v>
      </c>
      <c r="E102" s="5">
        <f t="shared" si="22"/>
        <v>19718519.189999998</v>
      </c>
      <c r="F102" s="5">
        <f t="shared" si="22"/>
        <v>19985449.630000003</v>
      </c>
      <c r="G102" s="5">
        <f t="shared" si="22"/>
        <v>20195615.870000001</v>
      </c>
      <c r="H102" s="5">
        <f t="shared" si="22"/>
        <v>20469782.080000002</v>
      </c>
      <c r="I102" s="5">
        <f t="shared" si="22"/>
        <v>20887861.32</v>
      </c>
      <c r="J102" s="5" t="e">
        <f>+J103+#REF!+J108</f>
        <v>#REF!</v>
      </c>
      <c r="K102" s="5">
        <f t="shared" si="22"/>
        <v>18388208.549999997</v>
      </c>
      <c r="L102" s="5">
        <f t="shared" si="22"/>
        <v>13973248.180000002</v>
      </c>
      <c r="M102" s="5">
        <f t="shared" si="22"/>
        <v>13765996.039999999</v>
      </c>
      <c r="N102" s="41"/>
      <c r="O102" s="41"/>
      <c r="P102" s="41"/>
      <c r="Q102" s="41"/>
      <c r="R102" s="43"/>
    </row>
    <row r="103" spans="1:18">
      <c r="A103" s="68" t="s">
        <v>39</v>
      </c>
      <c r="B103" s="3">
        <f>+B104+B105+B106</f>
        <v>15730857.620000001</v>
      </c>
      <c r="C103" s="3">
        <f t="shared" ref="C103:M103" si="23">+C104+C105+C106</f>
        <v>16068493.120000001</v>
      </c>
      <c r="D103" s="3">
        <f t="shared" si="23"/>
        <v>16279399.920000002</v>
      </c>
      <c r="E103" s="3">
        <f t="shared" si="23"/>
        <v>16515987.819999998</v>
      </c>
      <c r="F103" s="3">
        <f t="shared" si="23"/>
        <v>16746849.82</v>
      </c>
      <c r="G103" s="3">
        <f t="shared" si="23"/>
        <v>16932496.719999999</v>
      </c>
      <c r="H103" s="3">
        <f t="shared" si="23"/>
        <v>17214149</v>
      </c>
      <c r="I103" s="3">
        <f t="shared" si="23"/>
        <v>17595866.77</v>
      </c>
      <c r="J103" s="3">
        <f>+J104+J105+J107</f>
        <v>19239577.599999998</v>
      </c>
      <c r="K103" s="3">
        <f t="shared" si="23"/>
        <v>15034912.129999999</v>
      </c>
      <c r="L103" s="3">
        <f t="shared" si="23"/>
        <v>10586873.200000001</v>
      </c>
      <c r="M103" s="3">
        <f t="shared" si="23"/>
        <v>10358503.549999999</v>
      </c>
      <c r="N103" s="7"/>
      <c r="O103" s="7"/>
      <c r="P103" s="7"/>
      <c r="Q103" s="7"/>
      <c r="R103" s="38"/>
    </row>
    <row r="104" spans="1:18">
      <c r="A104" s="67" t="s">
        <v>141</v>
      </c>
      <c r="B104" s="14">
        <v>14300162.98</v>
      </c>
      <c r="C104" s="14">
        <v>14589787.73</v>
      </c>
      <c r="D104" s="14">
        <v>14753632.810000001</v>
      </c>
      <c r="E104" s="14">
        <v>14983574.449999999</v>
      </c>
      <c r="F104" s="14">
        <v>15193756.970000001</v>
      </c>
      <c r="G104" s="14">
        <v>15342205.6</v>
      </c>
      <c r="H104" s="14">
        <v>15602443.68</v>
      </c>
      <c r="I104" s="14">
        <v>15960730.26</v>
      </c>
      <c r="J104" s="14">
        <v>16306459.33</v>
      </c>
      <c r="K104" s="14">
        <v>13379294.359999999</v>
      </c>
      <c r="L104" s="14">
        <v>9118198.8399999999</v>
      </c>
      <c r="M104" s="14">
        <v>8874582.8100000005</v>
      </c>
      <c r="N104" s="7"/>
      <c r="O104" s="7"/>
      <c r="P104" s="7"/>
      <c r="Q104" s="7"/>
      <c r="R104" s="38"/>
    </row>
    <row r="105" spans="1:18">
      <c r="A105" s="67" t="s">
        <v>142</v>
      </c>
      <c r="B105" s="14">
        <v>1425460.99</v>
      </c>
      <c r="C105" s="14">
        <v>1472744.08</v>
      </c>
      <c r="D105" s="14">
        <v>1502061.48</v>
      </c>
      <c r="E105" s="14">
        <v>1524979.83</v>
      </c>
      <c r="F105" s="14">
        <v>1545789.26</v>
      </c>
      <c r="G105" s="14">
        <v>1582244.16</v>
      </c>
      <c r="H105" s="14">
        <v>1611705.32</v>
      </c>
      <c r="I105" s="14">
        <v>1635136.51</v>
      </c>
      <c r="J105" s="14">
        <v>1677265.07</v>
      </c>
      <c r="K105" s="14">
        <v>1654083.42</v>
      </c>
      <c r="L105" s="14">
        <v>1457364.56</v>
      </c>
      <c r="M105" s="14">
        <v>1480831.71</v>
      </c>
      <c r="N105" s="7"/>
      <c r="O105" s="7"/>
      <c r="P105" s="7"/>
      <c r="Q105" s="7"/>
      <c r="R105" s="38"/>
    </row>
    <row r="106" spans="1:18">
      <c r="A106" s="67" t="s">
        <v>143</v>
      </c>
      <c r="B106" s="14">
        <v>5233.6499999999996</v>
      </c>
      <c r="C106" s="14">
        <v>5961.31</v>
      </c>
      <c r="D106" s="14">
        <v>23705.63</v>
      </c>
      <c r="E106" s="14">
        <v>7433.54</v>
      </c>
      <c r="F106" s="14">
        <v>7303.59</v>
      </c>
      <c r="G106" s="14">
        <v>8046.96</v>
      </c>
      <c r="H106" s="14">
        <v>0</v>
      </c>
      <c r="I106" s="14">
        <v>0</v>
      </c>
      <c r="J106" s="14">
        <v>764.43</v>
      </c>
      <c r="K106" s="14">
        <v>1534.35</v>
      </c>
      <c r="L106" s="14">
        <v>11309.8</v>
      </c>
      <c r="M106" s="14">
        <v>3089.03</v>
      </c>
      <c r="N106" s="7"/>
      <c r="O106" s="7"/>
      <c r="P106" s="7"/>
      <c r="Q106" s="7"/>
      <c r="R106" s="38"/>
    </row>
    <row r="107" spans="1:18">
      <c r="A107" s="68" t="s">
        <v>144</v>
      </c>
      <c r="B107" s="14">
        <v>1205513.1499999999</v>
      </c>
      <c r="C107" s="14">
        <v>1208596.53</v>
      </c>
      <c r="D107" s="14">
        <v>1212728.3700000001</v>
      </c>
      <c r="E107" s="14">
        <v>1218644.3799999999</v>
      </c>
      <c r="F107" s="14">
        <v>1225520.21</v>
      </c>
      <c r="G107" s="14">
        <v>1230857.05</v>
      </c>
      <c r="H107" s="14">
        <v>1239153.53</v>
      </c>
      <c r="I107" s="14">
        <v>1248489.58</v>
      </c>
      <c r="J107" s="14">
        <v>1255853.2</v>
      </c>
      <c r="K107" s="14">
        <v>1268140.52</v>
      </c>
      <c r="L107" s="14">
        <v>1279628.48</v>
      </c>
      <c r="M107" s="14">
        <v>1277080.43</v>
      </c>
      <c r="N107" s="7"/>
      <c r="O107" s="7"/>
      <c r="P107" s="7"/>
      <c r="Q107" s="7"/>
      <c r="R107" s="38"/>
    </row>
    <row r="108" spans="1:18">
      <c r="A108" s="68" t="s">
        <v>145</v>
      </c>
      <c r="B108" s="14">
        <v>1929300.45</v>
      </c>
      <c r="C108" s="14">
        <v>1946923.49</v>
      </c>
      <c r="D108" s="14">
        <v>1960566.87</v>
      </c>
      <c r="E108" s="14">
        <v>1983886.99</v>
      </c>
      <c r="F108" s="14">
        <v>2013079.6</v>
      </c>
      <c r="G108" s="14">
        <v>2032262.1</v>
      </c>
      <c r="H108" s="14">
        <v>2016479.55</v>
      </c>
      <c r="I108" s="14">
        <v>2043504.97</v>
      </c>
      <c r="J108" s="14">
        <v>2062651.51</v>
      </c>
      <c r="K108" s="14">
        <v>2085155.9</v>
      </c>
      <c r="L108" s="14">
        <v>2106746.5</v>
      </c>
      <c r="M108" s="14">
        <v>2130412.06</v>
      </c>
      <c r="N108" s="7"/>
      <c r="O108" s="7"/>
      <c r="P108" s="7"/>
      <c r="Q108" s="7"/>
      <c r="R108" s="38"/>
    </row>
    <row r="109" spans="1:18">
      <c r="A109" s="68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38"/>
    </row>
    <row r="110" spans="1:18" ht="15.75">
      <c r="A110" s="81" t="s">
        <v>93</v>
      </c>
      <c r="B110" s="26">
        <f>+B111+B112+B113+B114</f>
        <v>1711</v>
      </c>
      <c r="C110" s="26">
        <f t="shared" ref="C110:M110" si="24">+C111+C112+C113+C114</f>
        <v>1833</v>
      </c>
      <c r="D110" s="26">
        <f t="shared" si="24"/>
        <v>1767</v>
      </c>
      <c r="E110" s="26">
        <f t="shared" si="24"/>
        <v>1840</v>
      </c>
      <c r="F110" s="26">
        <f t="shared" si="24"/>
        <v>1769</v>
      </c>
      <c r="G110" s="26">
        <f t="shared" si="24"/>
        <v>1840</v>
      </c>
      <c r="H110" s="26">
        <f t="shared" si="24"/>
        <v>1879</v>
      </c>
      <c r="I110" s="26">
        <f t="shared" si="24"/>
        <v>1823</v>
      </c>
      <c r="J110" s="26">
        <f t="shared" si="24"/>
        <v>1853</v>
      </c>
      <c r="K110" s="26">
        <f t="shared" si="24"/>
        <v>1619</v>
      </c>
      <c r="L110" s="26">
        <f t="shared" si="24"/>
        <v>1311</v>
      </c>
      <c r="M110" s="26">
        <f t="shared" si="24"/>
        <v>1512</v>
      </c>
      <c r="N110" s="7"/>
      <c r="O110" s="7"/>
      <c r="P110" s="7"/>
      <c r="Q110" s="7"/>
      <c r="R110" s="38"/>
    </row>
    <row r="111" spans="1:18">
      <c r="A111" s="68" t="s">
        <v>90</v>
      </c>
      <c r="B111" s="17">
        <v>426</v>
      </c>
      <c r="C111" s="17">
        <v>560</v>
      </c>
      <c r="D111" s="17">
        <v>491</v>
      </c>
      <c r="E111" s="17">
        <v>533</v>
      </c>
      <c r="F111" s="17">
        <v>452</v>
      </c>
      <c r="G111" s="17">
        <v>417</v>
      </c>
      <c r="H111" s="17">
        <v>475</v>
      </c>
      <c r="I111" s="17">
        <v>423</v>
      </c>
      <c r="J111" s="17">
        <v>489</v>
      </c>
      <c r="K111" s="17">
        <v>478</v>
      </c>
      <c r="L111" s="17">
        <v>535</v>
      </c>
      <c r="M111" s="17">
        <v>781</v>
      </c>
      <c r="N111" s="11"/>
      <c r="O111" s="11"/>
      <c r="P111" s="11"/>
      <c r="Q111" s="7"/>
      <c r="R111" s="38"/>
    </row>
    <row r="112" spans="1:18">
      <c r="A112" s="68" t="s">
        <v>89</v>
      </c>
      <c r="B112" s="17">
        <v>97</v>
      </c>
      <c r="C112" s="17">
        <v>98</v>
      </c>
      <c r="D112" s="17">
        <v>107</v>
      </c>
      <c r="E112" s="17">
        <v>135</v>
      </c>
      <c r="F112" s="17">
        <v>136</v>
      </c>
      <c r="G112" s="17">
        <v>128</v>
      </c>
      <c r="H112" s="17">
        <v>110</v>
      </c>
      <c r="I112" s="17">
        <v>125</v>
      </c>
      <c r="J112" s="17">
        <v>112</v>
      </c>
      <c r="K112" s="17">
        <v>211</v>
      </c>
      <c r="L112" s="17">
        <v>205</v>
      </c>
      <c r="M112" s="17">
        <v>189</v>
      </c>
      <c r="N112" s="11"/>
      <c r="O112" s="11"/>
      <c r="P112" s="11"/>
      <c r="Q112" s="7"/>
      <c r="R112" s="38"/>
    </row>
    <row r="113" spans="1:18">
      <c r="A113" s="68" t="s">
        <v>91</v>
      </c>
      <c r="B113" s="17">
        <v>259</v>
      </c>
      <c r="C113" s="17">
        <v>241</v>
      </c>
      <c r="D113" s="17">
        <v>233</v>
      </c>
      <c r="E113" s="17">
        <v>239</v>
      </c>
      <c r="F113" s="17">
        <v>245</v>
      </c>
      <c r="G113" s="17">
        <v>250</v>
      </c>
      <c r="H113" s="17">
        <v>252</v>
      </c>
      <c r="I113" s="17">
        <v>287</v>
      </c>
      <c r="J113" s="17">
        <v>277</v>
      </c>
      <c r="K113" s="17">
        <v>174</v>
      </c>
      <c r="L113" s="17">
        <v>145</v>
      </c>
      <c r="M113" s="17">
        <v>142</v>
      </c>
      <c r="N113" s="11"/>
      <c r="O113" s="11"/>
      <c r="P113" s="11"/>
      <c r="Q113" s="7"/>
      <c r="R113" s="38"/>
    </row>
    <row r="114" spans="1:18">
      <c r="A114" s="68" t="s">
        <v>92</v>
      </c>
      <c r="B114" s="17">
        <v>929</v>
      </c>
      <c r="C114" s="17">
        <v>934</v>
      </c>
      <c r="D114" s="17">
        <v>936</v>
      </c>
      <c r="E114" s="17">
        <v>933</v>
      </c>
      <c r="F114" s="17">
        <v>936</v>
      </c>
      <c r="G114" s="17">
        <v>1045</v>
      </c>
      <c r="H114" s="17">
        <v>1042</v>
      </c>
      <c r="I114" s="17">
        <v>988</v>
      </c>
      <c r="J114" s="17">
        <v>975</v>
      </c>
      <c r="K114" s="17">
        <v>756</v>
      </c>
      <c r="L114" s="17">
        <v>426</v>
      </c>
      <c r="M114" s="17">
        <v>400</v>
      </c>
      <c r="N114" s="11"/>
      <c r="O114" s="11"/>
      <c r="P114" s="11"/>
      <c r="Q114" s="7"/>
      <c r="R114" s="38"/>
    </row>
    <row r="115" spans="1:18">
      <c r="A115" s="68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38"/>
    </row>
    <row r="116" spans="1:18" ht="15.75">
      <c r="A116" s="81" t="s">
        <v>98</v>
      </c>
      <c r="B116" s="26">
        <f>SUM(B117:B120)</f>
        <v>2828</v>
      </c>
      <c r="C116" s="26">
        <f t="shared" ref="C116:M116" si="25">SUM(C117:C120)</f>
        <v>3216</v>
      </c>
      <c r="D116" s="26">
        <f t="shared" si="25"/>
        <v>2844</v>
      </c>
      <c r="E116" s="26">
        <f t="shared" si="25"/>
        <v>2663</v>
      </c>
      <c r="F116" s="26">
        <f t="shared" si="25"/>
        <v>2662</v>
      </c>
      <c r="G116" s="26">
        <f t="shared" si="25"/>
        <v>2765</v>
      </c>
      <c r="H116" s="26">
        <f t="shared" si="25"/>
        <v>2597</v>
      </c>
      <c r="I116" s="26">
        <f t="shared" si="25"/>
        <v>2729</v>
      </c>
      <c r="J116" s="26">
        <f t="shared" si="25"/>
        <v>2850</v>
      </c>
      <c r="K116" s="26">
        <f t="shared" si="25"/>
        <v>2824</v>
      </c>
      <c r="L116" s="26">
        <f t="shared" si="25"/>
        <v>2917</v>
      </c>
      <c r="M116" s="26">
        <f t="shared" si="25"/>
        <v>3025</v>
      </c>
      <c r="N116" s="7"/>
      <c r="O116" s="7"/>
      <c r="P116" s="7"/>
      <c r="Q116" s="7"/>
      <c r="R116" s="38"/>
    </row>
    <row r="117" spans="1:18">
      <c r="A117" s="68" t="s">
        <v>94</v>
      </c>
      <c r="B117" s="14">
        <v>346</v>
      </c>
      <c r="C117" s="14">
        <v>337</v>
      </c>
      <c r="D117" s="14">
        <v>378</v>
      </c>
      <c r="E117" s="14">
        <v>361</v>
      </c>
      <c r="F117" s="14">
        <v>412</v>
      </c>
      <c r="G117" s="14">
        <v>411</v>
      </c>
      <c r="H117" s="14">
        <v>401</v>
      </c>
      <c r="I117" s="14">
        <v>429</v>
      </c>
      <c r="J117" s="14">
        <v>425</v>
      </c>
      <c r="K117" s="14">
        <v>445</v>
      </c>
      <c r="L117" s="14">
        <v>533</v>
      </c>
      <c r="M117" s="14">
        <v>555</v>
      </c>
      <c r="N117" s="7"/>
      <c r="O117" s="7"/>
      <c r="P117" s="7"/>
      <c r="Q117" s="7"/>
      <c r="R117" s="38"/>
    </row>
    <row r="118" spans="1:18">
      <c r="A118" s="68" t="s">
        <v>95</v>
      </c>
      <c r="B118" s="14">
        <v>1659</v>
      </c>
      <c r="C118" s="14">
        <v>2151</v>
      </c>
      <c r="D118" s="14">
        <v>1553</v>
      </c>
      <c r="E118" s="14">
        <v>1395</v>
      </c>
      <c r="F118" s="14">
        <v>1285</v>
      </c>
      <c r="G118" s="14">
        <v>1444</v>
      </c>
      <c r="H118" s="14">
        <v>1272</v>
      </c>
      <c r="I118" s="14">
        <v>1421</v>
      </c>
      <c r="J118" s="14">
        <v>1539</v>
      </c>
      <c r="K118" s="14">
        <v>1500</v>
      </c>
      <c r="L118" s="14">
        <v>1546</v>
      </c>
      <c r="M118" s="14">
        <v>1678</v>
      </c>
      <c r="N118" s="7"/>
      <c r="O118" s="7"/>
      <c r="P118" s="7"/>
      <c r="Q118" s="7"/>
      <c r="R118" s="38"/>
    </row>
    <row r="119" spans="1:18">
      <c r="A119" s="68" t="s">
        <v>96</v>
      </c>
      <c r="B119" s="14">
        <v>479</v>
      </c>
      <c r="C119" s="14">
        <v>499</v>
      </c>
      <c r="D119" s="14">
        <v>550</v>
      </c>
      <c r="E119" s="14">
        <v>562</v>
      </c>
      <c r="F119" s="14">
        <v>565</v>
      </c>
      <c r="G119" s="14">
        <v>517</v>
      </c>
      <c r="H119" s="14">
        <v>552</v>
      </c>
      <c r="I119" s="14">
        <v>521</v>
      </c>
      <c r="J119" s="14">
        <v>534</v>
      </c>
      <c r="K119" s="14">
        <v>517</v>
      </c>
      <c r="L119" s="14">
        <v>499</v>
      </c>
      <c r="M119" s="14">
        <v>475</v>
      </c>
      <c r="N119" s="7"/>
      <c r="O119" s="7"/>
      <c r="P119" s="7"/>
      <c r="Q119" s="7"/>
      <c r="R119" s="38"/>
    </row>
    <row r="120" spans="1:18">
      <c r="A120" s="68" t="s">
        <v>97</v>
      </c>
      <c r="B120" s="14">
        <v>344</v>
      </c>
      <c r="C120" s="14">
        <v>229</v>
      </c>
      <c r="D120" s="14">
        <v>363</v>
      </c>
      <c r="E120" s="14">
        <v>345</v>
      </c>
      <c r="F120" s="14">
        <v>400</v>
      </c>
      <c r="G120" s="14">
        <v>393</v>
      </c>
      <c r="H120" s="14">
        <v>372</v>
      </c>
      <c r="I120" s="14">
        <v>358</v>
      </c>
      <c r="J120" s="14">
        <v>352</v>
      </c>
      <c r="K120" s="14">
        <v>362</v>
      </c>
      <c r="L120" s="14">
        <v>339</v>
      </c>
      <c r="M120" s="14">
        <v>317</v>
      </c>
      <c r="N120" s="7"/>
      <c r="O120" s="7"/>
      <c r="P120" s="7"/>
      <c r="Q120" s="7"/>
      <c r="R120" s="38"/>
    </row>
    <row r="121" spans="1:18">
      <c r="A121" s="76"/>
      <c r="B121" s="11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38"/>
    </row>
    <row r="122" spans="1:18">
      <c r="A122" s="82" t="s">
        <v>102</v>
      </c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7"/>
      <c r="O122" s="7"/>
      <c r="P122" s="7"/>
      <c r="Q122" s="7"/>
      <c r="R122" s="38"/>
    </row>
    <row r="123" spans="1:18">
      <c r="A123" s="68" t="s">
        <v>99</v>
      </c>
      <c r="B123" s="14">
        <v>129.07</v>
      </c>
      <c r="C123" s="14">
        <v>130.01</v>
      </c>
      <c r="D123" s="14">
        <v>130.96</v>
      </c>
      <c r="E123" s="14">
        <v>131.91</v>
      </c>
      <c r="F123" s="14">
        <v>132.86000000000001</v>
      </c>
      <c r="G123" s="14">
        <v>133.82</v>
      </c>
      <c r="H123" s="14">
        <v>134.79</v>
      </c>
      <c r="I123" s="14">
        <v>135.76</v>
      </c>
      <c r="J123" s="14">
        <v>136.74</v>
      </c>
      <c r="K123" s="14">
        <v>137.72999999999999</v>
      </c>
      <c r="L123" s="14">
        <v>138.76</v>
      </c>
      <c r="M123" s="14">
        <v>139.75</v>
      </c>
      <c r="N123" s="7"/>
      <c r="O123" s="7"/>
      <c r="P123" s="7"/>
      <c r="Q123" s="7"/>
      <c r="R123" s="38"/>
    </row>
    <row r="124" spans="1:18">
      <c r="A124" s="68" t="s">
        <v>100</v>
      </c>
      <c r="B124" s="14">
        <v>173.14</v>
      </c>
      <c r="C124" s="14">
        <v>174.4</v>
      </c>
      <c r="D124" s="14">
        <v>175.67</v>
      </c>
      <c r="E124" s="14">
        <v>176.95</v>
      </c>
      <c r="F124" s="14">
        <v>178.23</v>
      </c>
      <c r="G124" s="14">
        <v>179.52</v>
      </c>
      <c r="H124" s="14">
        <v>180.82</v>
      </c>
      <c r="I124" s="14">
        <v>182.13</v>
      </c>
      <c r="J124" s="14">
        <v>183.45</v>
      </c>
      <c r="K124" s="14">
        <v>184.78</v>
      </c>
      <c r="L124" s="14">
        <v>186.11</v>
      </c>
      <c r="M124" s="14">
        <v>187.46</v>
      </c>
      <c r="N124" s="7"/>
      <c r="O124" s="7"/>
      <c r="P124" s="7"/>
      <c r="Q124" s="7"/>
      <c r="R124" s="38"/>
    </row>
    <row r="125" spans="1:18">
      <c r="A125" s="68" t="s">
        <v>101</v>
      </c>
      <c r="B125" s="14">
        <v>242.43</v>
      </c>
      <c r="C125" s="14">
        <v>244.19</v>
      </c>
      <c r="D125" s="14">
        <v>245.96</v>
      </c>
      <c r="E125" s="14">
        <v>247.75</v>
      </c>
      <c r="F125" s="14">
        <v>249.54</v>
      </c>
      <c r="G125" s="14">
        <v>251.34</v>
      </c>
      <c r="H125" s="14">
        <v>253.16</v>
      </c>
      <c r="I125" s="14">
        <v>254.99</v>
      </c>
      <c r="J125" s="14">
        <v>256.83</v>
      </c>
      <c r="K125" s="14">
        <v>258.69</v>
      </c>
      <c r="L125" s="14">
        <v>260.56</v>
      </c>
      <c r="M125" s="14">
        <v>262.48</v>
      </c>
      <c r="N125" s="7"/>
      <c r="O125" s="7"/>
      <c r="P125" s="7"/>
      <c r="Q125" s="7"/>
      <c r="R125" s="38"/>
    </row>
    <row r="126" spans="1:18">
      <c r="A126" s="76"/>
      <c r="B126" s="11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38"/>
    </row>
    <row r="127" spans="1:18" ht="15.75">
      <c r="A127" s="83" t="s">
        <v>40</v>
      </c>
      <c r="B127" s="50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41"/>
      <c r="O127" s="41"/>
      <c r="P127" s="41"/>
      <c r="Q127" s="41"/>
      <c r="R127" s="43"/>
    </row>
    <row r="128" spans="1:18">
      <c r="A128" s="76" t="s">
        <v>40</v>
      </c>
      <c r="B128" s="56">
        <f>+B130/B129</f>
        <v>0.9337280801639718</v>
      </c>
      <c r="C128" s="56">
        <f t="shared" ref="C128:M128" si="26">+C130/C129</f>
        <v>0.9337280801639718</v>
      </c>
      <c r="D128" s="56">
        <f t="shared" si="26"/>
        <v>0.9337280801639718</v>
      </c>
      <c r="E128" s="56">
        <f t="shared" si="26"/>
        <v>0.9337280801639718</v>
      </c>
      <c r="F128" s="56">
        <f t="shared" si="26"/>
        <v>0.9337280801639718</v>
      </c>
      <c r="G128" s="56">
        <f t="shared" si="26"/>
        <v>0.9337280801639718</v>
      </c>
      <c r="H128" s="56">
        <f t="shared" si="26"/>
        <v>0.9337280801639718</v>
      </c>
      <c r="I128" s="56">
        <f t="shared" si="26"/>
        <v>0.9337280801639718</v>
      </c>
      <c r="J128" s="56">
        <f t="shared" si="26"/>
        <v>0.9337280801639718</v>
      </c>
      <c r="K128" s="56">
        <f t="shared" si="26"/>
        <v>0.9337280801639718</v>
      </c>
      <c r="L128" s="56">
        <f t="shared" si="26"/>
        <v>0.9337280801639718</v>
      </c>
      <c r="M128" s="56">
        <f t="shared" si="26"/>
        <v>0.9337280801639718</v>
      </c>
      <c r="N128" s="13"/>
      <c r="O128" s="13"/>
      <c r="P128" s="13"/>
      <c r="Q128" s="13"/>
      <c r="R128" s="13"/>
    </row>
    <row r="129" spans="1:18">
      <c r="A129" s="76" t="s">
        <v>103</v>
      </c>
      <c r="B129" s="17">
        <v>8782</v>
      </c>
      <c r="C129" s="17">
        <v>8782</v>
      </c>
      <c r="D129" s="17">
        <v>8782</v>
      </c>
      <c r="E129" s="17">
        <v>8782</v>
      </c>
      <c r="F129" s="17">
        <v>8782</v>
      </c>
      <c r="G129" s="17">
        <v>8782</v>
      </c>
      <c r="H129" s="17">
        <v>8782</v>
      </c>
      <c r="I129" s="17">
        <v>8782</v>
      </c>
      <c r="J129" s="17">
        <v>8782</v>
      </c>
      <c r="K129" s="17">
        <v>8782</v>
      </c>
      <c r="L129" s="17">
        <v>8782</v>
      </c>
      <c r="M129" s="17">
        <v>8782</v>
      </c>
      <c r="N129" s="11"/>
      <c r="O129" s="11"/>
      <c r="P129" s="7"/>
      <c r="Q129" s="7"/>
      <c r="R129" s="38"/>
    </row>
    <row r="130" spans="1:18">
      <c r="A130" s="76" t="s">
        <v>84</v>
      </c>
      <c r="B130" s="17">
        <v>8200</v>
      </c>
      <c r="C130" s="17">
        <v>8200</v>
      </c>
      <c r="D130" s="17">
        <v>8200</v>
      </c>
      <c r="E130" s="17">
        <v>8200</v>
      </c>
      <c r="F130" s="17">
        <v>8200</v>
      </c>
      <c r="G130" s="17">
        <v>8200</v>
      </c>
      <c r="H130" s="17">
        <v>8200</v>
      </c>
      <c r="I130" s="17">
        <v>8200</v>
      </c>
      <c r="J130" s="17">
        <v>8200</v>
      </c>
      <c r="K130" s="17">
        <v>8200</v>
      </c>
      <c r="L130" s="17">
        <v>8200</v>
      </c>
      <c r="M130" s="17">
        <v>8200</v>
      </c>
      <c r="N130" s="11"/>
      <c r="O130" s="11"/>
      <c r="P130" s="7"/>
      <c r="Q130" s="7"/>
      <c r="R130" s="38"/>
    </row>
    <row r="131" spans="1:18">
      <c r="A131" s="76" t="s">
        <v>85</v>
      </c>
      <c r="B131" s="17">
        <v>3420</v>
      </c>
      <c r="C131" s="17">
        <v>3442</v>
      </c>
      <c r="D131" s="17">
        <v>3465</v>
      </c>
      <c r="E131" s="17">
        <v>3482</v>
      </c>
      <c r="F131" s="17">
        <v>3494</v>
      </c>
      <c r="G131" s="17">
        <v>3498</v>
      </c>
      <c r="H131" s="17">
        <v>3506</v>
      </c>
      <c r="I131" s="17">
        <v>3510</v>
      </c>
      <c r="J131" s="17">
        <v>3520</v>
      </c>
      <c r="K131" s="17">
        <v>3535</v>
      </c>
      <c r="L131" s="17">
        <v>3551</v>
      </c>
      <c r="M131" s="17">
        <v>3560</v>
      </c>
      <c r="N131" s="11"/>
      <c r="O131" s="11"/>
      <c r="P131" s="7"/>
      <c r="Q131" s="7"/>
      <c r="R131" s="38"/>
    </row>
    <row r="132" spans="1:18">
      <c r="A132" s="76" t="s">
        <v>86</v>
      </c>
      <c r="B132" s="17">
        <v>1723</v>
      </c>
      <c r="C132" s="17">
        <v>1608</v>
      </c>
      <c r="D132" s="17">
        <v>1676</v>
      </c>
      <c r="E132" s="17">
        <v>1611</v>
      </c>
      <c r="F132" s="17">
        <v>1686</v>
      </c>
      <c r="G132" s="17">
        <v>1722</v>
      </c>
      <c r="H132" s="17">
        <v>1668</v>
      </c>
      <c r="I132" s="17">
        <v>1642</v>
      </c>
      <c r="J132" s="17">
        <v>1619</v>
      </c>
      <c r="K132" s="17">
        <v>1858</v>
      </c>
      <c r="L132" s="17">
        <v>2170</v>
      </c>
      <c r="M132" s="17">
        <v>1975</v>
      </c>
      <c r="N132" s="11"/>
      <c r="O132" s="11"/>
      <c r="P132" s="7"/>
      <c r="Q132" s="7"/>
      <c r="R132" s="38"/>
    </row>
    <row r="133" spans="1:18">
      <c r="A133" s="76" t="s">
        <v>87</v>
      </c>
      <c r="B133" s="17">
        <v>720</v>
      </c>
      <c r="C133" s="17">
        <v>729</v>
      </c>
      <c r="D133" s="17">
        <v>735</v>
      </c>
      <c r="E133" s="17">
        <v>740</v>
      </c>
      <c r="F133" s="17">
        <v>743</v>
      </c>
      <c r="G133" s="17">
        <v>748</v>
      </c>
      <c r="H133" s="17">
        <v>752</v>
      </c>
      <c r="I133" s="17">
        <v>756</v>
      </c>
      <c r="J133" s="17">
        <v>757</v>
      </c>
      <c r="K133" s="17">
        <v>760</v>
      </c>
      <c r="L133" s="17">
        <v>770</v>
      </c>
      <c r="M133" s="17">
        <v>778</v>
      </c>
      <c r="N133" s="11"/>
      <c r="O133" s="11"/>
      <c r="P133" s="7"/>
      <c r="Q133" s="7"/>
      <c r="R133" s="38"/>
    </row>
    <row r="134" spans="1:18">
      <c r="A134" s="76" t="s">
        <v>41</v>
      </c>
      <c r="B134" s="17">
        <v>0.5</v>
      </c>
      <c r="C134" s="17">
        <v>0.5</v>
      </c>
      <c r="D134" s="17">
        <v>0.5</v>
      </c>
      <c r="E134" s="17">
        <v>0.5</v>
      </c>
      <c r="F134" s="17">
        <v>0.5</v>
      </c>
      <c r="G134" s="17">
        <v>0.5</v>
      </c>
      <c r="H134" s="17">
        <v>0.5</v>
      </c>
      <c r="I134" s="17">
        <v>0.5</v>
      </c>
      <c r="J134" s="17">
        <v>0.5</v>
      </c>
      <c r="K134" s="17">
        <v>0.5</v>
      </c>
      <c r="L134" s="17">
        <v>0.5</v>
      </c>
      <c r="M134" s="17">
        <v>1</v>
      </c>
      <c r="N134" s="11"/>
      <c r="O134" s="11"/>
      <c r="P134" s="7"/>
      <c r="Q134" s="7"/>
      <c r="R134" s="38"/>
    </row>
    <row r="135" spans="1:18">
      <c r="A135" s="76" t="s">
        <v>42</v>
      </c>
      <c r="B135" s="17">
        <v>1</v>
      </c>
      <c r="C135" s="17">
        <v>1</v>
      </c>
      <c r="D135" s="17">
        <v>1</v>
      </c>
      <c r="E135" s="17">
        <v>1</v>
      </c>
      <c r="F135" s="17">
        <v>1</v>
      </c>
      <c r="G135" s="17">
        <v>1</v>
      </c>
      <c r="H135" s="17">
        <v>1</v>
      </c>
      <c r="I135" s="17">
        <v>1</v>
      </c>
      <c r="J135" s="17">
        <v>1</v>
      </c>
      <c r="K135" s="17">
        <v>1</v>
      </c>
      <c r="L135" s="17">
        <v>1</v>
      </c>
      <c r="M135" s="17">
        <v>1</v>
      </c>
      <c r="N135" s="11"/>
      <c r="O135" s="11"/>
      <c r="P135" s="7"/>
      <c r="Q135" s="7"/>
      <c r="R135" s="38"/>
    </row>
    <row r="136" spans="1:18">
      <c r="A136" s="76" t="s">
        <v>43</v>
      </c>
      <c r="B136" s="17">
        <v>1.5</v>
      </c>
      <c r="C136" s="17">
        <v>1.5</v>
      </c>
      <c r="D136" s="17">
        <v>1.5</v>
      </c>
      <c r="E136" s="17">
        <v>2</v>
      </c>
      <c r="F136" s="17">
        <v>2</v>
      </c>
      <c r="G136" s="17">
        <v>2</v>
      </c>
      <c r="H136" s="17">
        <v>2</v>
      </c>
      <c r="I136" s="17">
        <v>2</v>
      </c>
      <c r="J136" s="17">
        <v>2</v>
      </c>
      <c r="K136" s="17">
        <v>2</v>
      </c>
      <c r="L136" s="17">
        <v>2</v>
      </c>
      <c r="M136" s="17">
        <v>2</v>
      </c>
      <c r="N136" s="11"/>
      <c r="O136" s="11"/>
      <c r="P136" s="7"/>
      <c r="Q136" s="7"/>
      <c r="R136" s="38"/>
    </row>
    <row r="137" spans="1:18">
      <c r="A137" s="76" t="s">
        <v>44</v>
      </c>
      <c r="B137" s="19">
        <v>0</v>
      </c>
      <c r="C137" s="19">
        <v>0</v>
      </c>
      <c r="D137" s="17">
        <v>0</v>
      </c>
      <c r="E137" s="17">
        <v>0</v>
      </c>
      <c r="F137" s="17">
        <v>0</v>
      </c>
      <c r="G137" s="17">
        <v>0</v>
      </c>
      <c r="H137" s="17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1"/>
      <c r="O137" s="11"/>
      <c r="P137" s="7"/>
      <c r="Q137" s="7"/>
      <c r="R137" s="38"/>
    </row>
    <row r="138" spans="1:18">
      <c r="A138" s="76" t="s">
        <v>45</v>
      </c>
      <c r="B138" s="14">
        <v>45483</v>
      </c>
      <c r="C138" s="14">
        <v>45483</v>
      </c>
      <c r="D138" s="14">
        <v>45483</v>
      </c>
      <c r="E138" s="14">
        <v>45483</v>
      </c>
      <c r="F138" s="14">
        <v>45483</v>
      </c>
      <c r="G138" s="17">
        <v>45483</v>
      </c>
      <c r="H138" s="17">
        <v>45483</v>
      </c>
      <c r="I138" s="17">
        <v>45483</v>
      </c>
      <c r="J138" s="14">
        <v>45483</v>
      </c>
      <c r="K138" s="14">
        <v>45485</v>
      </c>
      <c r="L138" s="14">
        <v>45485</v>
      </c>
      <c r="M138" s="14">
        <v>45485</v>
      </c>
      <c r="N138" s="11"/>
      <c r="O138" s="11"/>
      <c r="P138" s="7"/>
      <c r="Q138" s="7"/>
      <c r="R138" s="38"/>
    </row>
    <row r="139" spans="1:18">
      <c r="A139" s="76" t="s">
        <v>46</v>
      </c>
      <c r="B139" s="17">
        <v>3340</v>
      </c>
      <c r="C139" s="17">
        <v>3344</v>
      </c>
      <c r="D139" s="17">
        <v>3399</v>
      </c>
      <c r="E139" s="17">
        <v>3344</v>
      </c>
      <c r="F139" s="17">
        <v>3352</v>
      </c>
      <c r="G139" s="17">
        <v>3363</v>
      </c>
      <c r="H139" s="17">
        <v>3357</v>
      </c>
      <c r="I139" s="17">
        <v>3360</v>
      </c>
      <c r="J139" s="17">
        <v>3360</v>
      </c>
      <c r="K139" s="17">
        <v>3368</v>
      </c>
      <c r="L139" s="17">
        <v>3370</v>
      </c>
      <c r="M139" s="17">
        <v>3372</v>
      </c>
      <c r="N139" s="11"/>
      <c r="O139" s="11"/>
      <c r="P139" s="7"/>
      <c r="Q139" s="7"/>
      <c r="R139" s="38"/>
    </row>
    <row r="140" spans="1:18">
      <c r="A140" s="76" t="s">
        <v>158</v>
      </c>
      <c r="B140" s="17">
        <v>261</v>
      </c>
      <c r="C140" s="17">
        <v>264</v>
      </c>
      <c r="D140" s="17">
        <v>273</v>
      </c>
      <c r="E140" s="17">
        <v>275</v>
      </c>
      <c r="F140" s="17">
        <v>275</v>
      </c>
      <c r="G140" s="17">
        <v>275</v>
      </c>
      <c r="H140" s="17">
        <v>281</v>
      </c>
      <c r="I140" s="17">
        <v>280</v>
      </c>
      <c r="J140" s="17">
        <v>289</v>
      </c>
      <c r="K140" s="17">
        <v>287</v>
      </c>
      <c r="L140" s="17">
        <v>297</v>
      </c>
      <c r="M140" s="17">
        <v>294</v>
      </c>
      <c r="N140" s="11"/>
      <c r="O140" s="11"/>
      <c r="P140" s="7"/>
      <c r="Q140" s="7"/>
      <c r="R140" s="38"/>
    </row>
    <row r="141" spans="1:18">
      <c r="A141" s="76" t="s">
        <v>159</v>
      </c>
      <c r="B141" s="17">
        <v>15</v>
      </c>
      <c r="C141" s="17">
        <v>19</v>
      </c>
      <c r="D141" s="17">
        <v>16</v>
      </c>
      <c r="E141" s="17">
        <v>17</v>
      </c>
      <c r="F141" s="17">
        <v>7</v>
      </c>
      <c r="G141" s="17">
        <v>13</v>
      </c>
      <c r="H141" s="17">
        <v>2</v>
      </c>
      <c r="I141" s="17">
        <v>10</v>
      </c>
      <c r="J141" s="17">
        <v>26</v>
      </c>
      <c r="K141" s="17">
        <v>5</v>
      </c>
      <c r="L141" s="17">
        <v>13</v>
      </c>
      <c r="M141" s="17">
        <v>12</v>
      </c>
      <c r="N141" s="11"/>
      <c r="O141" s="11"/>
      <c r="P141" s="7"/>
      <c r="Q141" s="7"/>
      <c r="R141" s="38"/>
    </row>
    <row r="142" spans="1:18">
      <c r="A142" s="76" t="s">
        <v>162</v>
      </c>
      <c r="B142" s="17">
        <v>0</v>
      </c>
      <c r="C142" s="17">
        <v>0</v>
      </c>
      <c r="D142" s="17">
        <v>0</v>
      </c>
      <c r="E142" s="17">
        <v>0</v>
      </c>
      <c r="F142" s="17">
        <v>0</v>
      </c>
      <c r="G142" s="17">
        <v>0</v>
      </c>
      <c r="H142" s="17">
        <v>0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1"/>
      <c r="O142" s="11"/>
      <c r="P142" s="7"/>
      <c r="Q142" s="7"/>
      <c r="R142" s="38"/>
    </row>
    <row r="143" spans="1:18">
      <c r="A143" s="76" t="s">
        <v>47</v>
      </c>
      <c r="B143" s="17">
        <v>5</v>
      </c>
      <c r="C143" s="17">
        <v>5</v>
      </c>
      <c r="D143" s="17">
        <v>5</v>
      </c>
      <c r="E143" s="17">
        <v>5</v>
      </c>
      <c r="F143" s="17">
        <v>5</v>
      </c>
      <c r="G143" s="17">
        <v>5</v>
      </c>
      <c r="H143" s="17">
        <v>5</v>
      </c>
      <c r="I143" s="17">
        <v>5</v>
      </c>
      <c r="J143" s="17">
        <v>5</v>
      </c>
      <c r="K143" s="17">
        <v>5</v>
      </c>
      <c r="L143" s="17">
        <v>5</v>
      </c>
      <c r="M143" s="17">
        <v>5</v>
      </c>
      <c r="N143" s="11"/>
      <c r="O143" s="11"/>
      <c r="P143" s="7"/>
      <c r="Q143" s="7"/>
      <c r="R143" s="38"/>
    </row>
    <row r="144" spans="1:18">
      <c r="A144" s="76" t="s">
        <v>160</v>
      </c>
      <c r="B144" s="17">
        <v>5</v>
      </c>
      <c r="C144" s="17">
        <v>5</v>
      </c>
      <c r="D144" s="17">
        <v>5</v>
      </c>
      <c r="E144" s="17">
        <v>5</v>
      </c>
      <c r="F144" s="17">
        <v>5</v>
      </c>
      <c r="G144" s="17">
        <v>5</v>
      </c>
      <c r="H144" s="17">
        <v>5</v>
      </c>
      <c r="I144" s="17">
        <v>5</v>
      </c>
      <c r="J144" s="17">
        <v>5</v>
      </c>
      <c r="K144" s="17">
        <v>5</v>
      </c>
      <c r="L144" s="17">
        <v>5</v>
      </c>
      <c r="M144" s="17">
        <v>5</v>
      </c>
      <c r="N144" s="11"/>
      <c r="O144" s="11"/>
      <c r="P144" s="7"/>
      <c r="Q144" s="7"/>
      <c r="R144" s="38"/>
    </row>
    <row r="145" spans="1:18">
      <c r="A145" s="76" t="s">
        <v>161</v>
      </c>
      <c r="B145" s="17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1"/>
      <c r="O145" s="11"/>
      <c r="P145" s="7"/>
      <c r="Q145" s="7"/>
      <c r="R145" s="38"/>
    </row>
    <row r="146" spans="1:18">
      <c r="A146" s="76" t="s">
        <v>48</v>
      </c>
      <c r="B146" s="8">
        <f>SUM(B147:B151)</f>
        <v>5</v>
      </c>
      <c r="C146" s="8">
        <f t="shared" ref="C146:M146" si="27">SUM(C147:C151)</f>
        <v>5</v>
      </c>
      <c r="D146" s="8">
        <f t="shared" si="27"/>
        <v>5</v>
      </c>
      <c r="E146" s="8">
        <f t="shared" si="27"/>
        <v>5</v>
      </c>
      <c r="F146" s="8">
        <f t="shared" si="27"/>
        <v>5</v>
      </c>
      <c r="G146" s="8">
        <f t="shared" si="27"/>
        <v>5</v>
      </c>
      <c r="H146" s="8">
        <f t="shared" si="27"/>
        <v>5</v>
      </c>
      <c r="I146" s="8">
        <f t="shared" si="27"/>
        <v>5</v>
      </c>
      <c r="J146" s="8">
        <f t="shared" si="27"/>
        <v>5</v>
      </c>
      <c r="K146" s="8">
        <f t="shared" si="27"/>
        <v>5</v>
      </c>
      <c r="L146" s="8">
        <f t="shared" si="27"/>
        <v>5</v>
      </c>
      <c r="M146" s="8">
        <f t="shared" si="27"/>
        <v>5</v>
      </c>
      <c r="N146" s="11"/>
      <c r="O146" s="11"/>
      <c r="P146" s="7"/>
      <c r="Q146" s="7"/>
      <c r="R146" s="38"/>
    </row>
    <row r="147" spans="1:18">
      <c r="A147" s="76" t="s">
        <v>49</v>
      </c>
      <c r="B147" s="17">
        <v>5</v>
      </c>
      <c r="C147" s="17">
        <v>5</v>
      </c>
      <c r="D147" s="17">
        <v>5</v>
      </c>
      <c r="E147" s="17">
        <v>5</v>
      </c>
      <c r="F147" s="17">
        <v>5</v>
      </c>
      <c r="G147" s="17">
        <v>5</v>
      </c>
      <c r="H147" s="17">
        <v>5</v>
      </c>
      <c r="I147" s="17">
        <v>5</v>
      </c>
      <c r="J147" s="17">
        <v>5</v>
      </c>
      <c r="K147" s="17">
        <v>5</v>
      </c>
      <c r="L147" s="17">
        <v>5</v>
      </c>
      <c r="M147" s="17">
        <v>5</v>
      </c>
      <c r="N147" s="11"/>
      <c r="O147" s="11"/>
      <c r="P147" s="7"/>
      <c r="Q147" s="7"/>
      <c r="R147" s="38"/>
    </row>
    <row r="148" spans="1:18">
      <c r="A148" s="76" t="s">
        <v>50</v>
      </c>
      <c r="B148" s="17">
        <v>0</v>
      </c>
      <c r="C148" s="17">
        <v>0</v>
      </c>
      <c r="D148" s="17">
        <v>0</v>
      </c>
      <c r="E148" s="17">
        <v>0</v>
      </c>
      <c r="F148" s="17">
        <v>0</v>
      </c>
      <c r="G148" s="17">
        <v>0</v>
      </c>
      <c r="H148" s="17">
        <v>0</v>
      </c>
      <c r="I148" s="17"/>
      <c r="J148" s="17"/>
      <c r="K148" s="17"/>
      <c r="L148" s="17"/>
      <c r="M148" s="17"/>
      <c r="N148" s="11"/>
      <c r="O148" s="11"/>
      <c r="P148" s="7"/>
      <c r="Q148" s="7"/>
      <c r="R148" s="38"/>
    </row>
    <row r="149" spans="1:18">
      <c r="A149" s="76" t="s">
        <v>51</v>
      </c>
      <c r="B149" s="17">
        <v>0</v>
      </c>
      <c r="C149" s="17">
        <v>0</v>
      </c>
      <c r="D149" s="17">
        <v>0</v>
      </c>
      <c r="E149" s="17">
        <v>0</v>
      </c>
      <c r="F149" s="17">
        <v>0</v>
      </c>
      <c r="G149" s="17">
        <v>0</v>
      </c>
      <c r="H149" s="17">
        <v>0</v>
      </c>
      <c r="I149" s="17"/>
      <c r="J149" s="17"/>
      <c r="K149" s="17"/>
      <c r="L149" s="17"/>
      <c r="M149" s="17"/>
      <c r="N149" s="11"/>
      <c r="O149" s="11"/>
      <c r="P149" s="7"/>
      <c r="Q149" s="7"/>
      <c r="R149" s="38"/>
    </row>
    <row r="150" spans="1:18">
      <c r="A150" s="76" t="s">
        <v>52</v>
      </c>
      <c r="B150" s="17">
        <v>0</v>
      </c>
      <c r="C150" s="17">
        <v>0</v>
      </c>
      <c r="D150" s="17">
        <v>0</v>
      </c>
      <c r="E150" s="17">
        <v>0</v>
      </c>
      <c r="F150" s="17">
        <v>0</v>
      </c>
      <c r="G150" s="17">
        <v>0</v>
      </c>
      <c r="H150" s="17">
        <v>0</v>
      </c>
      <c r="I150" s="17"/>
      <c r="J150" s="17"/>
      <c r="K150" s="17"/>
      <c r="L150" s="17"/>
      <c r="M150" s="17"/>
      <c r="N150" s="11"/>
      <c r="O150" s="11"/>
      <c r="P150" s="7"/>
      <c r="Q150" s="7"/>
      <c r="R150" s="38"/>
    </row>
    <row r="151" spans="1:18">
      <c r="A151" s="76" t="s">
        <v>53</v>
      </c>
      <c r="B151" s="17">
        <v>0</v>
      </c>
      <c r="C151" s="17">
        <v>0</v>
      </c>
      <c r="D151" s="17">
        <v>0</v>
      </c>
      <c r="E151" s="17">
        <v>0</v>
      </c>
      <c r="F151" s="17">
        <v>0</v>
      </c>
      <c r="G151" s="17">
        <v>0</v>
      </c>
      <c r="H151" s="17">
        <v>0</v>
      </c>
      <c r="I151" s="17"/>
      <c r="J151" s="17"/>
      <c r="K151" s="17"/>
      <c r="L151" s="17"/>
      <c r="M151" s="17"/>
      <c r="N151" s="11"/>
      <c r="O151" s="11"/>
      <c r="P151" s="7"/>
      <c r="Q151" s="7"/>
      <c r="R151" s="38"/>
    </row>
    <row r="152" spans="1:18">
      <c r="A152" s="76" t="s">
        <v>54</v>
      </c>
      <c r="B152" s="57">
        <f t="shared" ref="B152:M152" si="28">+B171/B138</f>
        <v>1.6929402194226415E-3</v>
      </c>
      <c r="C152" s="57">
        <f t="shared" si="28"/>
        <v>1.7588989292702769E-3</v>
      </c>
      <c r="D152" s="57">
        <f t="shared" si="28"/>
        <v>1.6269815095750061E-3</v>
      </c>
      <c r="E152" s="57">
        <f t="shared" si="28"/>
        <v>1.5170503264956138E-3</v>
      </c>
      <c r="F152" s="57">
        <f t="shared" si="28"/>
        <v>1.6489677461908846E-3</v>
      </c>
      <c r="G152" s="57">
        <f t="shared" si="28"/>
        <v>1.2752017237209507E-3</v>
      </c>
      <c r="H152" s="57">
        <f t="shared" si="28"/>
        <v>1.1432843040256799E-3</v>
      </c>
      <c r="I152" s="57">
        <f t="shared" si="28"/>
        <v>9.8938064771453066E-4</v>
      </c>
      <c r="J152" s="57">
        <f t="shared" si="28"/>
        <v>1.0773255941780445E-3</v>
      </c>
      <c r="K152" s="57">
        <f t="shared" si="28"/>
        <v>1.3191161921512586E-3</v>
      </c>
      <c r="L152" s="57">
        <f t="shared" si="28"/>
        <v>1.4290425414971969E-3</v>
      </c>
      <c r="M152" s="57">
        <f t="shared" si="28"/>
        <v>1.6488952401890733E-3</v>
      </c>
      <c r="N152" s="11"/>
      <c r="O152" s="11"/>
      <c r="P152" s="7"/>
      <c r="Q152" s="7"/>
      <c r="R152" s="38"/>
    </row>
    <row r="153" spans="1:18">
      <c r="A153" s="76"/>
      <c r="B153" s="11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38"/>
    </row>
    <row r="154" spans="1:18">
      <c r="A154" s="78" t="s">
        <v>55</v>
      </c>
      <c r="B154" s="11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38"/>
    </row>
    <row r="155" spans="1:18" ht="15.75">
      <c r="A155" s="69" t="s">
        <v>105</v>
      </c>
      <c r="B155" s="9">
        <f>+B156+B159+B162+B165</f>
        <v>12</v>
      </c>
      <c r="C155" s="9">
        <f t="shared" ref="C155:M155" si="29">+C156+C159+C162+C165</f>
        <v>12</v>
      </c>
      <c r="D155" s="9">
        <f t="shared" si="29"/>
        <v>12</v>
      </c>
      <c r="E155" s="9">
        <f t="shared" si="29"/>
        <v>12</v>
      </c>
      <c r="F155" s="9">
        <f t="shared" si="29"/>
        <v>12</v>
      </c>
      <c r="G155" s="9">
        <f t="shared" si="29"/>
        <v>12</v>
      </c>
      <c r="H155" s="9">
        <f t="shared" si="29"/>
        <v>12</v>
      </c>
      <c r="I155" s="9">
        <f t="shared" si="29"/>
        <v>12</v>
      </c>
      <c r="J155" s="9">
        <f t="shared" si="29"/>
        <v>12</v>
      </c>
      <c r="K155" s="9">
        <f t="shared" si="29"/>
        <v>12</v>
      </c>
      <c r="L155" s="9">
        <f t="shared" si="29"/>
        <v>12</v>
      </c>
      <c r="M155" s="9">
        <f t="shared" si="29"/>
        <v>12</v>
      </c>
      <c r="N155" s="47"/>
      <c r="O155" s="47"/>
      <c r="P155" s="41"/>
      <c r="Q155" s="41"/>
      <c r="R155" s="43"/>
    </row>
    <row r="156" spans="1:18">
      <c r="A156" s="67" t="s">
        <v>80</v>
      </c>
      <c r="B156" s="8">
        <f>B157+B158</f>
        <v>4</v>
      </c>
      <c r="C156" s="8">
        <f t="shared" ref="C156:M156" si="30">C157+C158</f>
        <v>4</v>
      </c>
      <c r="D156" s="8">
        <f t="shared" si="30"/>
        <v>4</v>
      </c>
      <c r="E156" s="8">
        <f t="shared" si="30"/>
        <v>4</v>
      </c>
      <c r="F156" s="8">
        <f t="shared" si="30"/>
        <v>4</v>
      </c>
      <c r="G156" s="8">
        <f t="shared" si="30"/>
        <v>4</v>
      </c>
      <c r="H156" s="8">
        <f t="shared" si="30"/>
        <v>4</v>
      </c>
      <c r="I156" s="8">
        <f t="shared" si="30"/>
        <v>4</v>
      </c>
      <c r="J156" s="8">
        <f t="shared" si="30"/>
        <v>4</v>
      </c>
      <c r="K156" s="8">
        <f t="shared" si="30"/>
        <v>4</v>
      </c>
      <c r="L156" s="8">
        <f t="shared" si="30"/>
        <v>4</v>
      </c>
      <c r="M156" s="8">
        <f t="shared" si="30"/>
        <v>4</v>
      </c>
      <c r="N156" s="11"/>
      <c r="O156" s="11"/>
      <c r="P156" s="7"/>
      <c r="Q156" s="7"/>
      <c r="R156" s="38"/>
    </row>
    <row r="157" spans="1:18">
      <c r="A157" s="67" t="s">
        <v>81</v>
      </c>
      <c r="B157" s="17">
        <v>4</v>
      </c>
      <c r="C157" s="17">
        <v>4</v>
      </c>
      <c r="D157" s="17">
        <v>4</v>
      </c>
      <c r="E157" s="17">
        <v>4</v>
      </c>
      <c r="F157" s="17">
        <v>4</v>
      </c>
      <c r="G157" s="17">
        <v>4</v>
      </c>
      <c r="H157" s="17">
        <v>4</v>
      </c>
      <c r="I157" s="17">
        <v>4</v>
      </c>
      <c r="J157" s="17">
        <v>4</v>
      </c>
      <c r="K157" s="17">
        <v>4</v>
      </c>
      <c r="L157" s="17">
        <v>4</v>
      </c>
      <c r="M157" s="17">
        <v>4</v>
      </c>
      <c r="N157" s="11"/>
      <c r="O157" s="11"/>
      <c r="P157" s="7"/>
      <c r="Q157" s="7"/>
      <c r="R157" s="38"/>
    </row>
    <row r="158" spans="1:18">
      <c r="A158" s="67" t="s">
        <v>82</v>
      </c>
      <c r="B158" s="17">
        <v>0</v>
      </c>
      <c r="C158" s="17">
        <v>0</v>
      </c>
      <c r="D158" s="17"/>
      <c r="E158" s="17"/>
      <c r="F158" s="17"/>
      <c r="G158" s="20"/>
      <c r="H158" s="17"/>
      <c r="I158" s="17"/>
      <c r="J158" s="17"/>
      <c r="K158" s="17"/>
      <c r="L158" s="17"/>
      <c r="M158" s="17"/>
      <c r="N158" s="11"/>
      <c r="O158" s="11"/>
      <c r="P158" s="7"/>
      <c r="Q158" s="7"/>
      <c r="R158" s="38"/>
    </row>
    <row r="159" spans="1:18" s="52" customFormat="1">
      <c r="A159" s="84" t="s">
        <v>56</v>
      </c>
      <c r="B159" s="8">
        <f>B160+B161</f>
        <v>0</v>
      </c>
      <c r="C159" s="8">
        <f t="shared" ref="C159:M159" si="31">C160+C161</f>
        <v>0</v>
      </c>
      <c r="D159" s="8">
        <f t="shared" si="31"/>
        <v>0</v>
      </c>
      <c r="E159" s="8">
        <f t="shared" si="31"/>
        <v>0</v>
      </c>
      <c r="F159" s="8">
        <f t="shared" si="31"/>
        <v>0</v>
      </c>
      <c r="G159" s="8">
        <f t="shared" si="31"/>
        <v>0</v>
      </c>
      <c r="H159" s="8">
        <f t="shared" si="31"/>
        <v>0</v>
      </c>
      <c r="I159" s="8">
        <f t="shared" si="31"/>
        <v>0</v>
      </c>
      <c r="J159" s="8">
        <f t="shared" si="31"/>
        <v>0</v>
      </c>
      <c r="K159" s="8">
        <f t="shared" si="31"/>
        <v>0</v>
      </c>
      <c r="L159" s="8">
        <f t="shared" si="31"/>
        <v>0</v>
      </c>
      <c r="M159" s="8">
        <f t="shared" si="31"/>
        <v>0</v>
      </c>
      <c r="N159" s="11"/>
      <c r="O159" s="11"/>
      <c r="P159" s="7"/>
      <c r="Q159" s="7"/>
      <c r="R159" s="38"/>
    </row>
    <row r="160" spans="1:18">
      <c r="A160" s="67" t="s">
        <v>81</v>
      </c>
      <c r="B160" s="17">
        <v>0</v>
      </c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/>
      <c r="M160" s="17"/>
      <c r="N160" s="11"/>
      <c r="O160" s="11"/>
      <c r="P160" s="7"/>
      <c r="Q160" s="7"/>
      <c r="R160" s="38"/>
    </row>
    <row r="161" spans="1:18">
      <c r="A161" s="67" t="s">
        <v>82</v>
      </c>
      <c r="B161" s="17">
        <v>0</v>
      </c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/>
      <c r="M161" s="17"/>
      <c r="N161" s="11"/>
      <c r="O161" s="11"/>
      <c r="P161" s="7"/>
      <c r="Q161" s="7"/>
      <c r="R161" s="38"/>
    </row>
    <row r="162" spans="1:18" s="52" customFormat="1">
      <c r="A162" s="84" t="s">
        <v>57</v>
      </c>
      <c r="B162" s="8">
        <f>B163+B164</f>
        <v>8</v>
      </c>
      <c r="C162" s="8">
        <f t="shared" ref="C162:M162" si="32">C163+C164</f>
        <v>8</v>
      </c>
      <c r="D162" s="8">
        <f t="shared" si="32"/>
        <v>8</v>
      </c>
      <c r="E162" s="8">
        <f t="shared" si="32"/>
        <v>8</v>
      </c>
      <c r="F162" s="8">
        <f t="shared" si="32"/>
        <v>8</v>
      </c>
      <c r="G162" s="8">
        <f t="shared" si="32"/>
        <v>8</v>
      </c>
      <c r="H162" s="8">
        <f t="shared" si="32"/>
        <v>8</v>
      </c>
      <c r="I162" s="8">
        <f t="shared" si="32"/>
        <v>8</v>
      </c>
      <c r="J162" s="8">
        <f t="shared" si="32"/>
        <v>8</v>
      </c>
      <c r="K162" s="8">
        <f t="shared" si="32"/>
        <v>8</v>
      </c>
      <c r="L162" s="8">
        <f t="shared" si="32"/>
        <v>8</v>
      </c>
      <c r="M162" s="8">
        <f t="shared" si="32"/>
        <v>8</v>
      </c>
      <c r="N162" s="11"/>
      <c r="O162" s="11"/>
      <c r="P162" s="7"/>
      <c r="Q162" s="7"/>
      <c r="R162" s="38"/>
    </row>
    <row r="163" spans="1:18">
      <c r="A163" s="67" t="s">
        <v>81</v>
      </c>
      <c r="B163" s="17">
        <v>8</v>
      </c>
      <c r="C163" s="17">
        <v>8</v>
      </c>
      <c r="D163" s="17">
        <v>8</v>
      </c>
      <c r="E163" s="17">
        <v>8</v>
      </c>
      <c r="F163" s="17">
        <v>8</v>
      </c>
      <c r="G163" s="17">
        <v>8</v>
      </c>
      <c r="H163" s="17">
        <v>8</v>
      </c>
      <c r="I163" s="17">
        <v>8</v>
      </c>
      <c r="J163" s="17">
        <v>8</v>
      </c>
      <c r="K163" s="17">
        <v>8</v>
      </c>
      <c r="L163" s="17">
        <v>8</v>
      </c>
      <c r="M163" s="17">
        <v>8</v>
      </c>
      <c r="N163" s="11"/>
      <c r="O163" s="11"/>
      <c r="P163" s="7"/>
      <c r="Q163" s="7"/>
      <c r="R163" s="38"/>
    </row>
    <row r="164" spans="1:18">
      <c r="A164" s="67" t="s">
        <v>82</v>
      </c>
      <c r="B164" s="17">
        <v>0</v>
      </c>
      <c r="C164" s="17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1"/>
      <c r="O164" s="11"/>
      <c r="P164" s="7"/>
      <c r="Q164" s="7"/>
      <c r="R164" s="38"/>
    </row>
    <row r="165" spans="1:18">
      <c r="A165" s="84" t="s">
        <v>104</v>
      </c>
      <c r="B165" s="17">
        <v>0</v>
      </c>
      <c r="C165" s="17">
        <v>0</v>
      </c>
      <c r="D165" s="17">
        <v>0</v>
      </c>
      <c r="E165" s="17">
        <v>0</v>
      </c>
      <c r="F165" s="17">
        <v>0</v>
      </c>
      <c r="G165" s="17">
        <v>0</v>
      </c>
      <c r="H165" s="17">
        <v>0</v>
      </c>
      <c r="I165" s="17">
        <v>0</v>
      </c>
      <c r="J165" s="17">
        <v>0</v>
      </c>
      <c r="K165" s="17">
        <v>0</v>
      </c>
      <c r="L165" s="17"/>
      <c r="M165" s="17"/>
      <c r="N165" s="11"/>
      <c r="O165" s="11"/>
      <c r="P165" s="7"/>
      <c r="Q165" s="7"/>
      <c r="R165" s="38"/>
    </row>
    <row r="166" spans="1:18" s="52" customFormat="1">
      <c r="A166" s="85" t="s">
        <v>58</v>
      </c>
      <c r="B166" s="8">
        <f>B167+B168</f>
        <v>0</v>
      </c>
      <c r="C166" s="8">
        <f t="shared" ref="C166:M166" si="33">C167+C168</f>
        <v>0</v>
      </c>
      <c r="D166" s="8">
        <f t="shared" si="33"/>
        <v>0</v>
      </c>
      <c r="E166" s="8">
        <f t="shared" si="33"/>
        <v>0</v>
      </c>
      <c r="F166" s="8">
        <f t="shared" si="33"/>
        <v>0</v>
      </c>
      <c r="G166" s="8">
        <f t="shared" si="33"/>
        <v>0</v>
      </c>
      <c r="H166" s="8">
        <f t="shared" si="33"/>
        <v>0</v>
      </c>
      <c r="I166" s="8">
        <f t="shared" si="33"/>
        <v>0</v>
      </c>
      <c r="J166" s="8">
        <f t="shared" si="33"/>
        <v>0</v>
      </c>
      <c r="K166" s="8">
        <f t="shared" si="33"/>
        <v>0</v>
      </c>
      <c r="L166" s="8">
        <f t="shared" si="33"/>
        <v>0</v>
      </c>
      <c r="M166" s="8">
        <f t="shared" si="33"/>
        <v>0</v>
      </c>
      <c r="N166" s="11"/>
      <c r="O166" s="11"/>
      <c r="P166" s="7"/>
      <c r="Q166" s="7"/>
      <c r="R166" s="38"/>
    </row>
    <row r="167" spans="1:18">
      <c r="A167" s="67" t="s">
        <v>81</v>
      </c>
      <c r="B167" s="17">
        <v>0</v>
      </c>
      <c r="C167" s="17">
        <v>0</v>
      </c>
      <c r="D167" s="17">
        <v>0</v>
      </c>
      <c r="E167" s="17">
        <v>0</v>
      </c>
      <c r="F167" s="17">
        <v>0</v>
      </c>
      <c r="G167" s="17">
        <v>0</v>
      </c>
      <c r="H167" s="17">
        <v>0</v>
      </c>
      <c r="I167" s="17">
        <v>0</v>
      </c>
      <c r="J167" s="17">
        <v>0</v>
      </c>
      <c r="K167" s="17">
        <v>0</v>
      </c>
      <c r="L167" s="17">
        <v>0</v>
      </c>
      <c r="M167" s="17">
        <v>0</v>
      </c>
      <c r="N167" s="11"/>
      <c r="O167" s="11"/>
      <c r="P167" s="7"/>
      <c r="Q167" s="7"/>
      <c r="R167" s="38"/>
    </row>
    <row r="168" spans="1:18">
      <c r="A168" s="67" t="s">
        <v>82</v>
      </c>
      <c r="B168" s="17">
        <v>0</v>
      </c>
      <c r="C168" s="17">
        <v>0</v>
      </c>
      <c r="D168" s="17">
        <v>0</v>
      </c>
      <c r="E168" s="17">
        <v>0</v>
      </c>
      <c r="F168" s="17">
        <v>0</v>
      </c>
      <c r="G168" s="17">
        <v>0</v>
      </c>
      <c r="H168" s="17">
        <v>0</v>
      </c>
      <c r="I168" s="17">
        <v>0</v>
      </c>
      <c r="J168" s="17">
        <v>0</v>
      </c>
      <c r="K168" s="17">
        <v>0</v>
      </c>
      <c r="L168" s="17">
        <v>0</v>
      </c>
      <c r="M168" s="17">
        <v>0</v>
      </c>
      <c r="N168" s="11"/>
      <c r="O168" s="11"/>
      <c r="P168" s="7"/>
      <c r="Q168" s="7"/>
      <c r="R168" s="38"/>
    </row>
    <row r="169" spans="1:18">
      <c r="A169" s="76"/>
      <c r="B169" s="18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1"/>
      <c r="O169" s="11"/>
      <c r="P169" s="7"/>
      <c r="Q169" s="7"/>
      <c r="R169" s="38"/>
    </row>
    <row r="170" spans="1:18">
      <c r="A170" s="76" t="s">
        <v>59</v>
      </c>
      <c r="B170" s="17">
        <v>3</v>
      </c>
      <c r="C170" s="17">
        <v>3</v>
      </c>
      <c r="D170" s="17">
        <v>3</v>
      </c>
      <c r="E170" s="17">
        <v>3</v>
      </c>
      <c r="F170" s="17">
        <v>3</v>
      </c>
      <c r="G170" s="17">
        <v>3</v>
      </c>
      <c r="H170" s="17">
        <v>3</v>
      </c>
      <c r="I170" s="17">
        <v>3</v>
      </c>
      <c r="J170" s="17">
        <v>3</v>
      </c>
      <c r="K170" s="17">
        <v>3</v>
      </c>
      <c r="L170" s="17">
        <v>3</v>
      </c>
      <c r="M170" s="17">
        <v>3</v>
      </c>
      <c r="N170" s="11"/>
      <c r="O170" s="11"/>
      <c r="P170" s="7"/>
      <c r="Q170" s="7"/>
      <c r="R170" s="38"/>
    </row>
    <row r="171" spans="1:18">
      <c r="A171" s="76" t="s">
        <v>60</v>
      </c>
      <c r="B171" s="17">
        <v>77</v>
      </c>
      <c r="C171" s="17">
        <v>80</v>
      </c>
      <c r="D171" s="17">
        <v>74</v>
      </c>
      <c r="E171" s="17">
        <v>69</v>
      </c>
      <c r="F171" s="17">
        <v>75</v>
      </c>
      <c r="G171" s="17">
        <v>58</v>
      </c>
      <c r="H171" s="17">
        <v>52</v>
      </c>
      <c r="I171" s="17">
        <v>45</v>
      </c>
      <c r="J171" s="17">
        <v>49</v>
      </c>
      <c r="K171" s="17">
        <v>60</v>
      </c>
      <c r="L171" s="17">
        <v>65</v>
      </c>
      <c r="M171" s="17">
        <v>75</v>
      </c>
      <c r="N171" s="11"/>
      <c r="O171" s="11"/>
      <c r="P171" s="7"/>
      <c r="Q171" s="7"/>
      <c r="R171" s="38"/>
    </row>
    <row r="172" spans="1:18">
      <c r="A172" s="76" t="s">
        <v>61</v>
      </c>
      <c r="B172" s="17">
        <v>68</v>
      </c>
      <c r="C172" s="17">
        <v>65</v>
      </c>
      <c r="D172" s="17">
        <v>68</v>
      </c>
      <c r="E172" s="17">
        <v>65</v>
      </c>
      <c r="F172" s="17">
        <v>68</v>
      </c>
      <c r="G172" s="17">
        <v>53</v>
      </c>
      <c r="H172" s="17">
        <v>48</v>
      </c>
      <c r="I172" s="17">
        <v>39</v>
      </c>
      <c r="J172" s="17">
        <v>42</v>
      </c>
      <c r="K172" s="17">
        <v>45</v>
      </c>
      <c r="L172" s="17">
        <v>48</v>
      </c>
      <c r="M172" s="17">
        <v>62</v>
      </c>
      <c r="N172" s="11"/>
      <c r="O172" s="11"/>
      <c r="P172" s="7"/>
      <c r="Q172" s="7"/>
      <c r="R172" s="38"/>
    </row>
    <row r="173" spans="1:18">
      <c r="A173" s="76" t="s">
        <v>62</v>
      </c>
      <c r="B173" s="17">
        <v>0</v>
      </c>
      <c r="C173" s="17">
        <v>0</v>
      </c>
      <c r="D173" s="17">
        <v>0</v>
      </c>
      <c r="E173" s="17">
        <v>0</v>
      </c>
      <c r="F173" s="17">
        <v>0</v>
      </c>
      <c r="G173" s="17">
        <v>0</v>
      </c>
      <c r="H173" s="17">
        <v>0</v>
      </c>
      <c r="I173" s="17">
        <v>0</v>
      </c>
      <c r="J173" s="17">
        <v>0</v>
      </c>
      <c r="K173" s="17">
        <v>0</v>
      </c>
      <c r="L173" s="17">
        <v>0</v>
      </c>
      <c r="M173" s="17">
        <v>0</v>
      </c>
      <c r="N173" s="11"/>
      <c r="O173" s="11"/>
      <c r="P173" s="7"/>
      <c r="Q173" s="7"/>
      <c r="R173" s="38"/>
    </row>
    <row r="174" spans="1:18">
      <c r="A174" s="76" t="s">
        <v>63</v>
      </c>
      <c r="B174" s="17">
        <v>145</v>
      </c>
      <c r="C174" s="17">
        <v>151</v>
      </c>
      <c r="D174" s="17">
        <v>147</v>
      </c>
      <c r="E174" s="17">
        <v>150</v>
      </c>
      <c r="F174" s="17">
        <v>164</v>
      </c>
      <c r="G174" s="17">
        <v>220</v>
      </c>
      <c r="H174" s="17">
        <v>315</v>
      </c>
      <c r="I174" s="17">
        <v>235</v>
      </c>
      <c r="J174" s="17">
        <v>195</v>
      </c>
      <c r="K174" s="17">
        <v>191</v>
      </c>
      <c r="L174" s="17">
        <v>185</v>
      </c>
      <c r="M174" s="17">
        <v>172</v>
      </c>
      <c r="N174" s="11"/>
      <c r="O174" s="11"/>
      <c r="P174" s="7"/>
      <c r="Q174" s="7"/>
      <c r="R174" s="38"/>
    </row>
    <row r="175" spans="1:18">
      <c r="A175" s="76" t="s">
        <v>64</v>
      </c>
      <c r="B175" s="17">
        <v>140</v>
      </c>
      <c r="C175" s="17">
        <v>143</v>
      </c>
      <c r="D175" s="17">
        <v>139</v>
      </c>
      <c r="E175" s="17">
        <v>144</v>
      </c>
      <c r="F175" s="17">
        <v>149</v>
      </c>
      <c r="G175" s="17">
        <v>198</v>
      </c>
      <c r="H175" s="17">
        <v>250</v>
      </c>
      <c r="I175" s="17">
        <v>200</v>
      </c>
      <c r="J175" s="17">
        <v>187</v>
      </c>
      <c r="K175" s="17">
        <v>179</v>
      </c>
      <c r="L175" s="17">
        <v>162</v>
      </c>
      <c r="M175" s="17">
        <v>168</v>
      </c>
      <c r="N175" s="11"/>
      <c r="O175" s="11"/>
      <c r="P175" s="7"/>
      <c r="Q175" s="7"/>
      <c r="R175" s="38"/>
    </row>
    <row r="176" spans="1:18">
      <c r="A176" s="76" t="s">
        <v>65</v>
      </c>
      <c r="B176" s="17">
        <v>3902</v>
      </c>
      <c r="C176" s="17">
        <v>3908</v>
      </c>
      <c r="D176" s="17">
        <v>3913</v>
      </c>
      <c r="E176" s="17">
        <v>3921</v>
      </c>
      <c r="F176" s="17">
        <v>3928</v>
      </c>
      <c r="G176" s="17">
        <v>3363</v>
      </c>
      <c r="H176" s="17">
        <v>3357</v>
      </c>
      <c r="I176" s="17">
        <v>3360</v>
      </c>
      <c r="J176" s="17">
        <v>3360</v>
      </c>
      <c r="K176" s="17">
        <v>3368</v>
      </c>
      <c r="L176" s="17">
        <v>3370</v>
      </c>
      <c r="M176" s="17">
        <v>3372</v>
      </c>
      <c r="N176" s="11"/>
      <c r="O176" s="11"/>
      <c r="P176" s="7"/>
      <c r="Q176" s="7"/>
      <c r="R176" s="38"/>
    </row>
    <row r="177" spans="1:18">
      <c r="A177" s="86" t="s">
        <v>66</v>
      </c>
      <c r="B177" s="21">
        <v>0</v>
      </c>
      <c r="C177" s="21">
        <v>0</v>
      </c>
      <c r="D177" s="21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12"/>
      <c r="O177" s="12"/>
      <c r="P177" s="53"/>
      <c r="Q177" s="53"/>
      <c r="R177" s="54"/>
    </row>
    <row r="180" spans="1:18">
      <c r="A180" s="32" t="s">
        <v>265</v>
      </c>
    </row>
    <row r="181" spans="1:18">
      <c r="C181" s="32" t="s">
        <v>267</v>
      </c>
    </row>
    <row r="182" spans="1:18">
      <c r="B182" s="32" t="s">
        <v>266</v>
      </c>
      <c r="C182" s="32">
        <v>8253</v>
      </c>
    </row>
    <row r="183" spans="1:18">
      <c r="B183" s="32" t="s">
        <v>268</v>
      </c>
      <c r="C183" s="32">
        <v>529</v>
      </c>
    </row>
    <row r="186" spans="1:18">
      <c r="A186" s="394" t="s">
        <v>211</v>
      </c>
      <c r="D186" s="394" t="s">
        <v>461</v>
      </c>
    </row>
    <row r="187" spans="1:18">
      <c r="A187" s="394" t="s">
        <v>460</v>
      </c>
      <c r="D187" s="394" t="s">
        <v>462</v>
      </c>
    </row>
    <row r="190" spans="1:18">
      <c r="Q190" s="55"/>
      <c r="R190" s="55"/>
    </row>
  </sheetData>
  <sheetProtection algorithmName="SHA-512" hashValue="NEBOOF2SS3WQM1lFANKWiucPNy+1rcIooZLus955rCYt2LxRtZPBygCWgfqQfnOKmZElM2Xf7EfEchlV0mglKA==" saltValue="/IaR31cX7KwCSyx84liCkQ==" spinCount="100000" sheet="1" selectLockedCells="1"/>
  <mergeCells count="4">
    <mergeCell ref="A4:R4"/>
    <mergeCell ref="A3:R3"/>
    <mergeCell ref="A1:R1"/>
    <mergeCell ref="A6:O6"/>
  </mergeCells>
  <pageMargins left="0.25" right="0.25" top="0.75" bottom="0.75" header="0.3" footer="0.3"/>
  <pageSetup scale="25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</sheetPr>
  <dimension ref="B1:K39"/>
  <sheetViews>
    <sheetView topLeftCell="A6" workbookViewId="0">
      <selection activeCell="I24" sqref="I24"/>
    </sheetView>
  </sheetViews>
  <sheetFormatPr baseColWidth="10" defaultRowHeight="15"/>
  <cols>
    <col min="1" max="1" width="3.5703125" customWidth="1"/>
    <col min="3" max="3" width="10.7109375" customWidth="1"/>
    <col min="4" max="4" width="16.140625" customWidth="1"/>
    <col min="5" max="5" width="25.28515625" customWidth="1"/>
    <col min="6" max="6" width="13.7109375" customWidth="1"/>
    <col min="7" max="7" width="14.28515625" customWidth="1"/>
    <col min="8" max="8" width="9.7109375" customWidth="1"/>
    <col min="10" max="10" width="9" customWidth="1"/>
    <col min="11" max="11" width="38.5703125" customWidth="1"/>
  </cols>
  <sheetData>
    <row r="1" spans="2:7" ht="17.25" customHeight="1"/>
    <row r="2" spans="2:7" ht="17.25" customHeight="1">
      <c r="B2" s="373" t="s">
        <v>170</v>
      </c>
      <c r="C2" s="374"/>
      <c r="D2" s="374"/>
      <c r="E2" s="374"/>
      <c r="F2" s="374"/>
      <c r="G2" s="119"/>
    </row>
    <row r="3" spans="2:7" ht="17.25" customHeight="1">
      <c r="B3" s="373" t="s">
        <v>166</v>
      </c>
      <c r="C3" s="374"/>
      <c r="D3" s="374"/>
      <c r="E3" s="374"/>
      <c r="F3" s="374"/>
      <c r="G3" s="119"/>
    </row>
    <row r="4" spans="2:7" ht="15.75" customHeight="1">
      <c r="B4" s="375" t="s">
        <v>404</v>
      </c>
      <c r="C4" s="376"/>
      <c r="D4" s="376"/>
      <c r="E4" s="376"/>
      <c r="F4" s="376"/>
      <c r="G4" s="119"/>
    </row>
    <row r="5" spans="2:7" ht="15.75">
      <c r="B5" s="329"/>
      <c r="C5" s="280" t="s">
        <v>292</v>
      </c>
      <c r="D5" s="330"/>
      <c r="E5" s="330"/>
      <c r="F5" s="330"/>
      <c r="G5" s="119"/>
    </row>
    <row r="6" spans="2:7">
      <c r="B6" s="257"/>
      <c r="C6" s="257"/>
      <c r="D6" s="257"/>
      <c r="E6" s="258" t="s">
        <v>163</v>
      </c>
      <c r="F6" s="121" t="s">
        <v>163</v>
      </c>
    </row>
    <row r="7" spans="2:7">
      <c r="B7" s="123" t="s">
        <v>171</v>
      </c>
      <c r="C7" s="123"/>
      <c r="D7" s="123"/>
      <c r="E7" s="123"/>
      <c r="F7" s="123"/>
      <c r="G7" s="124">
        <v>5599.67</v>
      </c>
    </row>
    <row r="8" spans="2:7">
      <c r="B8" s="327"/>
      <c r="C8" s="327"/>
      <c r="D8" s="327"/>
      <c r="E8" s="123"/>
      <c r="F8" s="123"/>
      <c r="G8" s="124"/>
    </row>
    <row r="9" spans="2:7">
      <c r="B9" s="377" t="s">
        <v>172</v>
      </c>
      <c r="C9" s="377"/>
      <c r="D9" s="377"/>
      <c r="E9" s="377"/>
      <c r="F9" s="123" t="s">
        <v>163</v>
      </c>
      <c r="G9" s="125">
        <f>F13</f>
        <v>0</v>
      </c>
    </row>
    <row r="10" spans="2:7">
      <c r="B10" s="126" t="s">
        <v>173</v>
      </c>
      <c r="C10" s="127" t="s">
        <v>174</v>
      </c>
      <c r="D10" s="378" t="s">
        <v>175</v>
      </c>
      <c r="E10" s="378"/>
      <c r="F10" s="128" t="s">
        <v>176</v>
      </c>
      <c r="G10" s="123"/>
    </row>
    <row r="11" spans="2:7">
      <c r="B11" s="259" t="s">
        <v>405</v>
      </c>
      <c r="C11" s="129" t="s">
        <v>178</v>
      </c>
      <c r="D11" s="130" t="s">
        <v>258</v>
      </c>
      <c r="E11" s="131"/>
      <c r="F11" s="132">
        <v>0</v>
      </c>
      <c r="G11" s="123"/>
    </row>
    <row r="12" spans="2:7">
      <c r="B12" s="259" t="s">
        <v>163</v>
      </c>
      <c r="C12" s="129" t="s">
        <v>163</v>
      </c>
      <c r="D12" s="133" t="s">
        <v>163</v>
      </c>
      <c r="E12" s="133"/>
      <c r="F12" s="132">
        <v>0</v>
      </c>
      <c r="G12" s="123"/>
    </row>
    <row r="13" spans="2:7">
      <c r="B13" s="260"/>
      <c r="C13" s="261"/>
      <c r="D13" s="262"/>
      <c r="E13" s="262"/>
      <c r="F13" s="134">
        <f>SUM(F11:F12)</f>
        <v>0</v>
      </c>
      <c r="G13" s="123"/>
    </row>
    <row r="14" spans="2:7">
      <c r="B14" s="377" t="s">
        <v>179</v>
      </c>
      <c r="C14" s="377"/>
      <c r="D14" s="377"/>
      <c r="E14" s="377"/>
      <c r="F14" s="123"/>
      <c r="G14" s="125">
        <f>SUM(F16:F17)</f>
        <v>0</v>
      </c>
    </row>
    <row r="15" spans="2:7">
      <c r="B15" s="135" t="s">
        <v>173</v>
      </c>
      <c r="C15" s="136" t="s">
        <v>214</v>
      </c>
      <c r="D15" s="137" t="s">
        <v>180</v>
      </c>
      <c r="E15" s="328" t="s">
        <v>181</v>
      </c>
      <c r="F15" s="138" t="s">
        <v>176</v>
      </c>
      <c r="G15" s="263"/>
    </row>
    <row r="16" spans="2:7">
      <c r="B16" s="264" t="s">
        <v>163</v>
      </c>
      <c r="C16" s="265"/>
      <c r="D16" s="264" t="s">
        <v>163</v>
      </c>
      <c r="E16" s="131" t="s">
        <v>163</v>
      </c>
      <c r="F16" s="139">
        <v>0</v>
      </c>
      <c r="G16" s="263"/>
    </row>
    <row r="17" spans="2:11">
      <c r="B17" s="264" t="s">
        <v>163</v>
      </c>
      <c r="C17" s="265"/>
      <c r="D17" s="264" t="s">
        <v>163</v>
      </c>
      <c r="E17" s="131" t="s">
        <v>163</v>
      </c>
      <c r="F17" s="139">
        <v>0</v>
      </c>
      <c r="G17" s="263"/>
    </row>
    <row r="18" spans="2:11">
      <c r="B18" s="266"/>
      <c r="C18" s="267"/>
      <c r="D18" s="266"/>
      <c r="E18" s="268"/>
      <c r="F18" s="232">
        <f>SUM(F16:F17)</f>
        <v>0</v>
      </c>
      <c r="G18" s="263"/>
    </row>
    <row r="19" spans="2:11">
      <c r="B19" s="260" t="s">
        <v>182</v>
      </c>
      <c r="C19" s="269"/>
      <c r="D19" s="123"/>
      <c r="E19" s="123"/>
      <c r="F19" s="140"/>
      <c r="G19" s="125">
        <f>SUM(F22:F22)</f>
        <v>0</v>
      </c>
    </row>
    <row r="20" spans="2:11">
      <c r="B20" s="260"/>
      <c r="C20" s="269"/>
      <c r="D20" s="123"/>
      <c r="E20" s="123"/>
      <c r="F20" s="140"/>
      <c r="G20" s="263"/>
    </row>
    <row r="21" spans="2:11">
      <c r="B21" s="135" t="s">
        <v>173</v>
      </c>
      <c r="C21" s="137" t="s">
        <v>180</v>
      </c>
      <c r="D21" s="379" t="s">
        <v>175</v>
      </c>
      <c r="E21" s="380"/>
      <c r="F21" s="138" t="s">
        <v>176</v>
      </c>
      <c r="G21" s="263"/>
    </row>
    <row r="22" spans="2:11">
      <c r="B22" s="270" t="s">
        <v>163</v>
      </c>
      <c r="C22" s="271" t="s">
        <v>163</v>
      </c>
      <c r="D22" s="272" t="s">
        <v>163</v>
      </c>
      <c r="E22" s="141" t="s">
        <v>163</v>
      </c>
      <c r="F22" s="132">
        <v>0</v>
      </c>
      <c r="G22" s="263"/>
    </row>
    <row r="23" spans="2:11">
      <c r="B23" s="271" t="s">
        <v>163</v>
      </c>
      <c r="C23" s="271" t="s">
        <v>163</v>
      </c>
      <c r="D23" s="271" t="s">
        <v>163</v>
      </c>
      <c r="E23" s="271" t="s">
        <v>163</v>
      </c>
      <c r="F23" s="271" t="s">
        <v>163</v>
      </c>
      <c r="G23" s="263"/>
    </row>
    <row r="24" spans="2:11">
      <c r="B24" s="260" t="s">
        <v>183</v>
      </c>
      <c r="C24" s="269"/>
      <c r="D24" s="123"/>
      <c r="E24" s="123"/>
      <c r="F24" s="140"/>
      <c r="G24" s="142">
        <f>SUM(F27:F27)</f>
        <v>0</v>
      </c>
    </row>
    <row r="25" spans="2:11">
      <c r="B25" s="260"/>
      <c r="C25" s="269"/>
      <c r="D25" s="123"/>
      <c r="E25" s="123"/>
      <c r="F25" s="140"/>
      <c r="G25" s="263"/>
    </row>
    <row r="26" spans="2:11">
      <c r="B26" s="135" t="s">
        <v>173</v>
      </c>
      <c r="C26" s="137" t="s">
        <v>163</v>
      </c>
      <c r="D26" s="137" t="s">
        <v>163</v>
      </c>
      <c r="E26" s="328" t="s">
        <v>175</v>
      </c>
      <c r="F26" s="138" t="s">
        <v>176</v>
      </c>
      <c r="G26" s="143"/>
    </row>
    <row r="27" spans="2:11">
      <c r="B27" s="270" t="s">
        <v>163</v>
      </c>
      <c r="C27" s="271"/>
      <c r="D27" s="271" t="s">
        <v>163</v>
      </c>
      <c r="E27" s="271" t="s">
        <v>163</v>
      </c>
      <c r="F27" s="144">
        <v>0</v>
      </c>
      <c r="G27" s="100"/>
    </row>
    <row r="28" spans="2:11">
      <c r="F28" s="100"/>
      <c r="G28" s="273"/>
    </row>
    <row r="29" spans="2:11">
      <c r="B29" s="145" t="s">
        <v>184</v>
      </c>
      <c r="G29" s="146">
        <f>G7+G9+G24-G19-G14</f>
        <v>5599.67</v>
      </c>
    </row>
    <row r="30" spans="2:11">
      <c r="B30" s="274" t="s">
        <v>185</v>
      </c>
      <c r="E30" s="274"/>
      <c r="F30" s="123"/>
      <c r="G30" s="147">
        <v>5599.67</v>
      </c>
      <c r="I30" s="122"/>
      <c r="J30" s="122"/>
      <c r="K30" s="122"/>
    </row>
    <row r="31" spans="2:11">
      <c r="G31" s="101">
        <f>G29-G30</f>
        <v>0</v>
      </c>
    </row>
    <row r="32" spans="2:11" ht="15" customHeight="1">
      <c r="G32" s="101"/>
    </row>
    <row r="33" spans="2:7" ht="15" customHeight="1">
      <c r="G33" s="101"/>
    </row>
    <row r="34" spans="2:7" ht="33.75" customHeight="1">
      <c r="G34" s="101"/>
    </row>
    <row r="35" spans="2:7" ht="24.75" customHeight="1">
      <c r="E35" s="381"/>
      <c r="F35" s="381"/>
    </row>
    <row r="36" spans="2:7">
      <c r="B36" s="382" t="s">
        <v>186</v>
      </c>
      <c r="C36" s="382"/>
      <c r="E36" s="382" t="s">
        <v>169</v>
      </c>
      <c r="F36" s="382"/>
    </row>
    <row r="37" spans="2:7" ht="25.5" customHeight="1">
      <c r="B37" s="371" t="s">
        <v>187</v>
      </c>
      <c r="C37" s="371"/>
      <c r="E37" s="371" t="s">
        <v>188</v>
      </c>
      <c r="F37" s="371"/>
    </row>
    <row r="39" spans="2:7" ht="30.75" customHeight="1">
      <c r="B39" s="372" t="s">
        <v>165</v>
      </c>
      <c r="C39" s="372"/>
      <c r="D39" s="372"/>
      <c r="E39" s="372"/>
      <c r="F39" s="372"/>
      <c r="G39" s="372"/>
    </row>
  </sheetData>
  <mergeCells count="13">
    <mergeCell ref="B37:C37"/>
    <mergeCell ref="E37:F37"/>
    <mergeCell ref="B39:G39"/>
    <mergeCell ref="B2:F2"/>
    <mergeCell ref="B3:F3"/>
    <mergeCell ref="B4:F4"/>
    <mergeCell ref="B9:E9"/>
    <mergeCell ref="D10:E10"/>
    <mergeCell ref="B14:E14"/>
    <mergeCell ref="D21:E21"/>
    <mergeCell ref="E35:F35"/>
    <mergeCell ref="B36:C36"/>
    <mergeCell ref="E36:F36"/>
  </mergeCells>
  <pageMargins left="0.25" right="0.25" top="0.75" bottom="0.75" header="0.3" footer="0.3"/>
  <pageSetup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B1:P428"/>
  <sheetViews>
    <sheetView topLeftCell="G196" workbookViewId="0">
      <selection activeCell="O346" sqref="O346"/>
    </sheetView>
  </sheetViews>
  <sheetFormatPr baseColWidth="10" defaultRowHeight="15"/>
  <cols>
    <col min="1" max="1" width="2.140625" customWidth="1"/>
    <col min="2" max="2" width="11.42578125" customWidth="1"/>
    <col min="3" max="3" width="11.5703125" customWidth="1"/>
    <col min="4" max="4" width="13.42578125" customWidth="1"/>
    <col min="5" max="5" width="37.85546875" customWidth="1"/>
    <col min="6" max="6" width="16.42578125" customWidth="1"/>
    <col min="7" max="7" width="8.28515625" customWidth="1"/>
    <col min="8" max="8" width="2.85546875" style="116" customWidth="1"/>
    <col min="11" max="11" width="7.85546875" customWidth="1"/>
    <col min="12" max="12" width="30.28515625" customWidth="1"/>
    <col min="14" max="14" width="21.140625" customWidth="1"/>
    <col min="15" max="15" width="35.85546875" customWidth="1"/>
  </cols>
  <sheetData>
    <row r="1" spans="2:16" ht="17.25" customHeight="1">
      <c r="I1" s="120"/>
      <c r="P1" s="118"/>
    </row>
    <row r="2" spans="2:16" ht="16.5" customHeight="1">
      <c r="I2" s="120"/>
      <c r="P2" s="118"/>
    </row>
    <row r="3" spans="2:16" ht="16.5" customHeight="1">
      <c r="I3" s="120"/>
      <c r="P3" s="118"/>
    </row>
    <row r="4" spans="2:16" ht="16.5" customHeight="1">
      <c r="B4" s="373" t="s">
        <v>170</v>
      </c>
      <c r="C4" s="373"/>
      <c r="D4" s="373"/>
      <c r="E4" s="373"/>
      <c r="F4" s="373"/>
      <c r="I4" s="120"/>
      <c r="P4" s="118"/>
    </row>
    <row r="5" spans="2:16" ht="17.25" customHeight="1">
      <c r="B5" s="373" t="s">
        <v>189</v>
      </c>
      <c r="C5" s="373"/>
      <c r="D5" s="373"/>
      <c r="E5" s="373"/>
      <c r="F5" s="373"/>
      <c r="I5" s="120"/>
      <c r="P5" s="118"/>
    </row>
    <row r="6" spans="2:16" ht="15.75" customHeight="1">
      <c r="B6" s="383" t="s">
        <v>401</v>
      </c>
      <c r="C6" s="383"/>
      <c r="D6" s="383"/>
      <c r="E6" s="383"/>
      <c r="F6" s="383"/>
      <c r="I6" s="120"/>
      <c r="P6" s="118"/>
    </row>
    <row r="7" spans="2:16" ht="15.75">
      <c r="B7" s="280" t="s">
        <v>346</v>
      </c>
      <c r="C7" s="119"/>
      <c r="D7" s="330"/>
      <c r="E7" s="330"/>
      <c r="F7" s="330"/>
      <c r="I7" s="120"/>
      <c r="P7" s="118"/>
    </row>
    <row r="8" spans="2:16" ht="16.5" thickBot="1">
      <c r="B8" s="280" t="s">
        <v>345</v>
      </c>
      <c r="C8" s="119"/>
      <c r="D8" s="330"/>
      <c r="E8" s="330"/>
      <c r="F8" s="330"/>
      <c r="I8" s="120"/>
      <c r="P8" s="118"/>
    </row>
    <row r="9" spans="2:16" ht="15.75" thickBot="1">
      <c r="B9" s="244"/>
      <c r="C9" s="244"/>
      <c r="D9" s="244"/>
      <c r="E9" s="245" t="s">
        <v>190</v>
      </c>
      <c r="F9" s="148">
        <v>2632741.4</v>
      </c>
      <c r="G9" t="s">
        <v>163</v>
      </c>
      <c r="I9" s="120"/>
      <c r="P9" s="118"/>
    </row>
    <row r="10" spans="2:16" ht="15" customHeight="1">
      <c r="B10" s="385" t="s">
        <v>191</v>
      </c>
      <c r="C10" s="391"/>
      <c r="D10" s="391"/>
      <c r="E10" s="391"/>
      <c r="F10" s="387"/>
      <c r="I10" s="120"/>
      <c r="P10" s="118"/>
    </row>
    <row r="11" spans="2:16">
      <c r="B11" s="149" t="s">
        <v>173</v>
      </c>
      <c r="C11" s="149" t="s">
        <v>192</v>
      </c>
      <c r="D11" s="149" t="s">
        <v>193</v>
      </c>
      <c r="E11" s="149" t="s">
        <v>194</v>
      </c>
      <c r="F11" s="150" t="s">
        <v>176</v>
      </c>
      <c r="I11" s="120"/>
      <c r="P11" s="118"/>
    </row>
    <row r="12" spans="2:16">
      <c r="B12" s="255"/>
      <c r="C12" s="247"/>
      <c r="D12" s="334"/>
      <c r="E12" s="249"/>
      <c r="F12" s="335"/>
      <c r="I12" s="120"/>
      <c r="P12" s="118"/>
    </row>
    <row r="13" spans="2:16">
      <c r="B13" s="100"/>
      <c r="C13" s="100"/>
      <c r="D13" s="100"/>
      <c r="E13" s="100"/>
      <c r="F13" s="152">
        <f>SUM(F12:F12)</f>
        <v>0</v>
      </c>
      <c r="I13" s="120"/>
      <c r="P13" s="118"/>
    </row>
    <row r="14" spans="2:16" ht="15.75" customHeight="1">
      <c r="B14" s="388" t="s">
        <v>195</v>
      </c>
      <c r="C14" s="389"/>
      <c r="D14" s="389"/>
      <c r="E14" s="389"/>
      <c r="F14" s="390"/>
      <c r="I14" s="120"/>
      <c r="P14" s="118"/>
    </row>
    <row r="15" spans="2:16">
      <c r="B15" s="149" t="s">
        <v>173</v>
      </c>
      <c r="C15" s="149" t="s">
        <v>192</v>
      </c>
      <c r="D15" s="149" t="s">
        <v>163</v>
      </c>
      <c r="E15" s="149" t="s">
        <v>163</v>
      </c>
      <c r="F15" s="150" t="s">
        <v>176</v>
      </c>
      <c r="I15" s="120"/>
      <c r="P15" s="118"/>
    </row>
    <row r="16" spans="2:16">
      <c r="B16" s="155" t="s">
        <v>163</v>
      </c>
      <c r="C16" s="156"/>
      <c r="D16" s="158" t="s">
        <v>163</v>
      </c>
      <c r="E16" s="158"/>
      <c r="F16" s="159">
        <v>0</v>
      </c>
      <c r="I16" s="120"/>
      <c r="P16" s="118"/>
    </row>
    <row r="17" spans="2:16">
      <c r="B17" s="173" t="s">
        <v>163</v>
      </c>
      <c r="C17" s="156"/>
      <c r="D17" s="157"/>
      <c r="E17" s="174" t="s">
        <v>163</v>
      </c>
      <c r="F17" s="159">
        <v>0</v>
      </c>
      <c r="I17" s="120"/>
      <c r="P17" s="118"/>
    </row>
    <row r="18" spans="2:16" ht="15" customHeight="1">
      <c r="B18" s="160" t="s">
        <v>163</v>
      </c>
      <c r="C18" s="161"/>
      <c r="D18" s="162"/>
      <c r="E18" s="162" t="s">
        <v>163</v>
      </c>
      <c r="F18" s="162" t="s">
        <v>163</v>
      </c>
      <c r="I18" s="120"/>
      <c r="P18" s="118"/>
    </row>
    <row r="19" spans="2:16">
      <c r="B19" s="163"/>
      <c r="C19" s="163"/>
      <c r="D19" s="163"/>
      <c r="E19" s="163"/>
      <c r="F19" s="175">
        <f>SUM(F16:F18)</f>
        <v>0</v>
      </c>
      <c r="I19" s="120"/>
      <c r="P19" s="118"/>
    </row>
    <row r="20" spans="2:16" ht="15.75" customHeight="1">
      <c r="B20" s="388" t="s">
        <v>196</v>
      </c>
      <c r="C20" s="389"/>
      <c r="D20" s="389"/>
      <c r="E20" s="389"/>
      <c r="F20" s="390"/>
      <c r="I20" s="120"/>
      <c r="P20" s="118"/>
    </row>
    <row r="21" spans="2:16">
      <c r="B21" s="336" t="s">
        <v>173</v>
      </c>
      <c r="C21" s="149" t="s">
        <v>192</v>
      </c>
      <c r="D21" s="149" t="s">
        <v>193</v>
      </c>
      <c r="E21" s="149" t="s">
        <v>194</v>
      </c>
      <c r="F21" s="150" t="s">
        <v>176</v>
      </c>
      <c r="I21" s="120"/>
      <c r="P21" s="118"/>
    </row>
    <row r="22" spans="2:16">
      <c r="B22" s="165" t="s">
        <v>163</v>
      </c>
      <c r="C22" s="166" t="s">
        <v>163</v>
      </c>
      <c r="D22" s="157"/>
      <c r="E22" s="167" t="s">
        <v>163</v>
      </c>
      <c r="F22" s="168">
        <v>0</v>
      </c>
      <c r="I22" s="120"/>
      <c r="P22" s="118"/>
    </row>
    <row r="23" spans="2:16">
      <c r="B23" s="176"/>
      <c r="C23" s="176"/>
      <c r="D23" s="177"/>
      <c r="E23" s="157" t="s">
        <v>163</v>
      </c>
      <c r="F23" s="168">
        <v>0</v>
      </c>
      <c r="I23" s="120"/>
      <c r="P23" s="118"/>
    </row>
    <row r="24" spans="2:16" ht="15" customHeight="1">
      <c r="B24" s="169"/>
      <c r="C24" s="169"/>
      <c r="D24" s="162"/>
      <c r="E24" s="162" t="s">
        <v>163</v>
      </c>
      <c r="F24" s="168">
        <v>0</v>
      </c>
      <c r="I24" s="120"/>
      <c r="P24" s="118"/>
    </row>
    <row r="25" spans="2:16">
      <c r="B25" s="163"/>
      <c r="C25" s="163"/>
      <c r="D25" s="163"/>
      <c r="E25" s="163"/>
      <c r="F25" s="152">
        <f>SUM(F22:F24)</f>
        <v>0</v>
      </c>
      <c r="I25" s="120"/>
      <c r="P25" s="118"/>
    </row>
    <row r="26" spans="2:16">
      <c r="B26" s="388" t="s">
        <v>197</v>
      </c>
      <c r="C26" s="389"/>
      <c r="D26" s="389"/>
      <c r="E26" s="389"/>
      <c r="F26" s="390"/>
      <c r="I26" s="120"/>
      <c r="P26" s="118"/>
    </row>
    <row r="27" spans="2:16">
      <c r="B27" s="149" t="s">
        <v>173</v>
      </c>
      <c r="C27" s="149" t="s">
        <v>192</v>
      </c>
      <c r="D27" s="149" t="s">
        <v>193</v>
      </c>
      <c r="E27" s="149" t="s">
        <v>194</v>
      </c>
      <c r="F27" s="150" t="s">
        <v>176</v>
      </c>
      <c r="I27" s="122"/>
    </row>
    <row r="28" spans="2:16">
      <c r="B28" s="250"/>
      <c r="C28" s="337"/>
      <c r="D28" s="337"/>
      <c r="E28" s="252"/>
      <c r="F28" s="338"/>
      <c r="I28" s="122"/>
    </row>
    <row r="29" spans="2:16">
      <c r="B29" s="163"/>
      <c r="C29" s="163"/>
      <c r="D29" s="163"/>
      <c r="E29" s="170" t="s">
        <v>163</v>
      </c>
      <c r="F29" s="152">
        <f>SUM(F28:F28)</f>
        <v>0</v>
      </c>
      <c r="I29" s="122"/>
    </row>
    <row r="30" spans="2:16">
      <c r="B30" s="100"/>
      <c r="C30" s="100"/>
      <c r="D30" s="100"/>
      <c r="E30" s="321" t="s">
        <v>198</v>
      </c>
      <c r="F30" s="171">
        <f>SUM(F9-F13-F19+F25+F29)</f>
        <v>2632741.4</v>
      </c>
    </row>
    <row r="31" spans="2:16" ht="15" customHeight="1">
      <c r="E31" s="321" t="s">
        <v>199</v>
      </c>
      <c r="F31" s="172">
        <v>2632741.4</v>
      </c>
    </row>
    <row r="32" spans="2:16" ht="15" customHeight="1">
      <c r="E32" t="s">
        <v>200</v>
      </c>
      <c r="F32" s="101">
        <f>F30-F31</f>
        <v>0</v>
      </c>
    </row>
    <row r="33" spans="2:7" ht="27" customHeight="1"/>
    <row r="34" spans="2:7" ht="26.25" customHeight="1"/>
    <row r="35" spans="2:7" ht="15" customHeight="1">
      <c r="E35" s="381"/>
      <c r="F35" s="381"/>
    </row>
    <row r="36" spans="2:7" ht="27" customHeight="1">
      <c r="B36" s="382" t="s">
        <v>186</v>
      </c>
      <c r="C36" s="382"/>
      <c r="E36" s="382" t="s">
        <v>169</v>
      </c>
      <c r="F36" s="382"/>
    </row>
    <row r="37" spans="2:7" ht="27.75" customHeight="1">
      <c r="B37" s="371" t="s">
        <v>187</v>
      </c>
      <c r="C37" s="371"/>
      <c r="E37" s="371" t="s">
        <v>201</v>
      </c>
      <c r="F37" s="371"/>
    </row>
    <row r="38" spans="2:7" ht="27" customHeight="1"/>
    <row r="39" spans="2:7" ht="24" customHeight="1"/>
    <row r="40" spans="2:7" ht="29.25" customHeight="1">
      <c r="B40" s="372" t="s">
        <v>165</v>
      </c>
      <c r="C40" s="372"/>
      <c r="D40" s="372"/>
      <c r="E40" s="372"/>
      <c r="F40" s="372"/>
      <c r="G40" s="372"/>
    </row>
    <row r="41" spans="2:7" ht="17.25" customHeight="1"/>
    <row r="42" spans="2:7" ht="17.25" customHeight="1"/>
    <row r="43" spans="2:7" ht="17.25" customHeight="1">
      <c r="B43" s="373" t="s">
        <v>170</v>
      </c>
      <c r="C43" s="374"/>
      <c r="D43" s="374"/>
      <c r="E43" s="374"/>
      <c r="F43" s="374"/>
    </row>
    <row r="44" spans="2:7" ht="17.25" customHeight="1">
      <c r="B44" s="373" t="s">
        <v>189</v>
      </c>
      <c r="C44" s="374"/>
      <c r="D44" s="374"/>
      <c r="E44" s="374"/>
      <c r="F44" s="374"/>
    </row>
    <row r="45" spans="2:7" ht="15" customHeight="1">
      <c r="B45" s="383" t="s">
        <v>402</v>
      </c>
      <c r="C45" s="384"/>
      <c r="D45" s="384"/>
      <c r="E45" s="384"/>
      <c r="F45" s="384"/>
    </row>
    <row r="46" spans="2:7" ht="15" customHeight="1">
      <c r="B46" s="280" t="s">
        <v>313</v>
      </c>
      <c r="C46" s="119"/>
      <c r="D46" s="330"/>
      <c r="E46" s="330"/>
      <c r="F46" s="330"/>
    </row>
    <row r="47" spans="2:7" ht="16.5" thickBot="1">
      <c r="B47" s="280" t="s">
        <v>314</v>
      </c>
      <c r="C47" s="119"/>
      <c r="D47" s="330"/>
      <c r="E47" s="330"/>
      <c r="F47" s="330"/>
    </row>
    <row r="48" spans="2:7" ht="15.75" thickBot="1">
      <c r="B48" s="244"/>
      <c r="C48" s="244"/>
      <c r="D48" s="244"/>
      <c r="E48" s="245" t="s">
        <v>190</v>
      </c>
      <c r="F48" s="148">
        <v>3148.87</v>
      </c>
      <c r="G48" t="s">
        <v>163</v>
      </c>
    </row>
    <row r="49" spans="2:9">
      <c r="B49" s="385" t="s">
        <v>191</v>
      </c>
      <c r="C49" s="386"/>
      <c r="D49" s="386"/>
      <c r="E49" s="386"/>
      <c r="F49" s="387"/>
    </row>
    <row r="50" spans="2:9">
      <c r="B50" s="149" t="s">
        <v>173</v>
      </c>
      <c r="C50" s="149" t="s">
        <v>192</v>
      </c>
      <c r="D50" s="149" t="s">
        <v>193</v>
      </c>
      <c r="E50" s="149" t="s">
        <v>194</v>
      </c>
      <c r="F50" s="150" t="s">
        <v>176</v>
      </c>
    </row>
    <row r="51" spans="2:9" ht="15.75" customHeight="1">
      <c r="B51" s="246"/>
      <c r="C51" s="247"/>
      <c r="D51" s="248"/>
      <c r="E51" s="249"/>
      <c r="F51" s="151"/>
      <c r="I51" s="122" t="s">
        <v>163</v>
      </c>
    </row>
    <row r="52" spans="2:9" ht="15.75" customHeight="1">
      <c r="B52" s="100"/>
      <c r="C52" s="100"/>
      <c r="D52" s="100"/>
      <c r="E52" s="100"/>
      <c r="F52" s="152">
        <f>SUM(F51:F51)</f>
        <v>0</v>
      </c>
    </row>
    <row r="53" spans="2:9">
      <c r="B53" s="388" t="s">
        <v>195</v>
      </c>
      <c r="C53" s="389"/>
      <c r="D53" s="389"/>
      <c r="E53" s="389"/>
      <c r="F53" s="390"/>
      <c r="I53" s="122" t="s">
        <v>163</v>
      </c>
    </row>
    <row r="54" spans="2:9">
      <c r="B54" s="153" t="s">
        <v>173</v>
      </c>
      <c r="C54" s="153" t="s">
        <v>192</v>
      </c>
      <c r="D54" s="153" t="s">
        <v>163</v>
      </c>
      <c r="E54" s="153" t="s">
        <v>163</v>
      </c>
      <c r="F54" s="154" t="s">
        <v>176</v>
      </c>
    </row>
    <row r="55" spans="2:9">
      <c r="B55" s="155" t="s">
        <v>163</v>
      </c>
      <c r="C55" s="156"/>
      <c r="D55" s="158" t="s">
        <v>163</v>
      </c>
      <c r="E55" s="158"/>
      <c r="F55" s="159">
        <v>0</v>
      </c>
      <c r="I55" s="122" t="s">
        <v>163</v>
      </c>
    </row>
    <row r="56" spans="2:9">
      <c r="B56" s="173" t="s">
        <v>163</v>
      </c>
      <c r="C56" s="156"/>
      <c r="D56" s="157"/>
      <c r="E56" s="174" t="s">
        <v>163</v>
      </c>
      <c r="F56" s="159">
        <v>0</v>
      </c>
    </row>
    <row r="57" spans="2:9" ht="15.75" customHeight="1">
      <c r="B57" s="160" t="s">
        <v>163</v>
      </c>
      <c r="C57" s="161"/>
      <c r="D57" s="162"/>
      <c r="E57" s="162" t="s">
        <v>163</v>
      </c>
      <c r="F57" s="162" t="s">
        <v>163</v>
      </c>
      <c r="I57" s="122" t="s">
        <v>163</v>
      </c>
    </row>
    <row r="58" spans="2:9">
      <c r="B58" s="163"/>
      <c r="C58" s="163"/>
      <c r="D58" s="163"/>
      <c r="E58" s="163"/>
      <c r="F58" s="175">
        <f>SUM(F55:F57)</f>
        <v>0</v>
      </c>
    </row>
    <row r="59" spans="2:9">
      <c r="B59" s="388" t="s">
        <v>196</v>
      </c>
      <c r="C59" s="389"/>
      <c r="D59" s="389"/>
      <c r="E59" s="389"/>
      <c r="F59" s="390"/>
      <c r="I59" s="122" t="s">
        <v>163</v>
      </c>
    </row>
    <row r="60" spans="2:9">
      <c r="B60" s="164" t="s">
        <v>173</v>
      </c>
      <c r="C60" s="153" t="s">
        <v>192</v>
      </c>
      <c r="D60" s="153" t="s">
        <v>193</v>
      </c>
      <c r="E60" s="153" t="s">
        <v>194</v>
      </c>
      <c r="F60" s="154" t="s">
        <v>176</v>
      </c>
    </row>
    <row r="61" spans="2:9">
      <c r="B61" s="165" t="s">
        <v>163</v>
      </c>
      <c r="C61" s="166" t="s">
        <v>163</v>
      </c>
      <c r="D61" s="157"/>
      <c r="E61" s="167" t="s">
        <v>163</v>
      </c>
      <c r="F61" s="168">
        <v>0</v>
      </c>
      <c r="I61" s="122" t="s">
        <v>163</v>
      </c>
    </row>
    <row r="62" spans="2:9">
      <c r="B62" s="176"/>
      <c r="C62" s="176"/>
      <c r="D62" s="177"/>
      <c r="E62" s="157" t="s">
        <v>163</v>
      </c>
      <c r="F62" s="168">
        <v>0</v>
      </c>
    </row>
    <row r="63" spans="2:9" ht="15.75" customHeight="1">
      <c r="B63" s="169"/>
      <c r="C63" s="169"/>
      <c r="D63" s="162"/>
      <c r="E63" s="162" t="s">
        <v>163</v>
      </c>
      <c r="F63" s="168">
        <v>0</v>
      </c>
      <c r="I63" s="122" t="s">
        <v>163</v>
      </c>
    </row>
    <row r="64" spans="2:9" ht="15.75" customHeight="1">
      <c r="B64" s="163"/>
      <c r="C64" s="163"/>
      <c r="D64" s="163"/>
      <c r="E64" s="163"/>
      <c r="F64" s="152">
        <f>SUM(F61:F63)</f>
        <v>0</v>
      </c>
    </row>
    <row r="65" spans="2:9">
      <c r="B65" s="388" t="s">
        <v>197</v>
      </c>
      <c r="C65" s="389"/>
      <c r="D65" s="389"/>
      <c r="E65" s="389"/>
      <c r="F65" s="390"/>
      <c r="I65" s="122" t="s">
        <v>163</v>
      </c>
    </row>
    <row r="66" spans="2:9">
      <c r="B66" s="153" t="s">
        <v>173</v>
      </c>
      <c r="C66" s="153" t="s">
        <v>192</v>
      </c>
      <c r="D66" s="153" t="s">
        <v>193</v>
      </c>
      <c r="E66" s="153" t="s">
        <v>194</v>
      </c>
      <c r="F66" s="154" t="s">
        <v>176</v>
      </c>
    </row>
    <row r="67" spans="2:9">
      <c r="B67" s="250"/>
      <c r="C67" s="251"/>
      <c r="D67" s="251"/>
      <c r="E67" s="252"/>
      <c r="F67" s="253"/>
      <c r="I67" s="122" t="s">
        <v>163</v>
      </c>
    </row>
    <row r="68" spans="2:9">
      <c r="B68" s="163"/>
      <c r="C68" s="163"/>
      <c r="D68" s="163"/>
      <c r="E68" s="170" t="s">
        <v>163</v>
      </c>
      <c r="F68" s="152">
        <f>SUM(F67:F67)</f>
        <v>0</v>
      </c>
    </row>
    <row r="69" spans="2:9">
      <c r="B69" s="100"/>
      <c r="C69" s="100"/>
      <c r="D69" s="100"/>
      <c r="E69" s="321" t="s">
        <v>198</v>
      </c>
      <c r="F69" s="171">
        <f>SUM(F48-F52-F58+F64+F68)</f>
        <v>3148.87</v>
      </c>
      <c r="I69" s="122" t="s">
        <v>163</v>
      </c>
    </row>
    <row r="70" spans="2:9" ht="15" customHeight="1">
      <c r="E70" s="321" t="s">
        <v>199</v>
      </c>
      <c r="F70" s="172">
        <v>3148.87</v>
      </c>
    </row>
    <row r="71" spans="2:9">
      <c r="E71" t="s">
        <v>200</v>
      </c>
      <c r="F71" s="101">
        <f>F69-F70</f>
        <v>0</v>
      </c>
      <c r="I71" s="122" t="s">
        <v>163</v>
      </c>
    </row>
    <row r="73" spans="2:9" ht="27" customHeight="1">
      <c r="I73" s="122" t="s">
        <v>163</v>
      </c>
    </row>
    <row r="74" spans="2:9" ht="24.75" customHeight="1">
      <c r="E74" s="381"/>
      <c r="F74" s="381"/>
    </row>
    <row r="75" spans="2:9" ht="24.75" customHeight="1">
      <c r="B75" s="382" t="s">
        <v>186</v>
      </c>
      <c r="C75" s="382"/>
      <c r="E75" s="382" t="s">
        <v>169</v>
      </c>
      <c r="F75" s="382"/>
      <c r="I75" s="122" t="s">
        <v>163</v>
      </c>
    </row>
    <row r="76" spans="2:9" ht="24.75" customHeight="1">
      <c r="B76" s="371" t="s">
        <v>187</v>
      </c>
      <c r="C76" s="371"/>
      <c r="E76" s="371" t="s">
        <v>201</v>
      </c>
      <c r="F76" s="371"/>
      <c r="I76" s="122"/>
    </row>
    <row r="77" spans="2:9" ht="24.75" customHeight="1">
      <c r="I77" s="122"/>
    </row>
    <row r="78" spans="2:9" ht="27.75" customHeight="1">
      <c r="B78" s="372" t="s">
        <v>165</v>
      </c>
      <c r="C78" s="372"/>
      <c r="D78" s="372"/>
      <c r="E78" s="372"/>
      <c r="F78" s="372"/>
      <c r="G78" s="372"/>
    </row>
    <row r="79" spans="2:9" ht="22.5" customHeight="1">
      <c r="B79" s="372"/>
      <c r="C79" s="372"/>
      <c r="D79" s="372"/>
      <c r="E79" s="372"/>
      <c r="F79" s="372"/>
      <c r="G79" s="372"/>
      <c r="I79" s="122" t="s">
        <v>163</v>
      </c>
    </row>
    <row r="80" spans="2:9" ht="17.25" customHeight="1"/>
    <row r="81" spans="2:9" ht="17.25" customHeight="1">
      <c r="I81" s="122" t="s">
        <v>163</v>
      </c>
    </row>
    <row r="82" spans="2:9" ht="17.25" customHeight="1">
      <c r="B82" s="373" t="s">
        <v>170</v>
      </c>
      <c r="C82" s="374"/>
      <c r="D82" s="374"/>
      <c r="E82" s="374"/>
      <c r="F82" s="374"/>
    </row>
    <row r="83" spans="2:9" ht="17.25" customHeight="1">
      <c r="B83" s="373" t="s">
        <v>312</v>
      </c>
      <c r="C83" s="374"/>
      <c r="D83" s="374"/>
      <c r="E83" s="374"/>
      <c r="F83" s="374"/>
      <c r="I83" s="122" t="s">
        <v>163</v>
      </c>
    </row>
    <row r="84" spans="2:9" ht="17.25" customHeight="1">
      <c r="B84" s="392" t="s">
        <v>403</v>
      </c>
      <c r="C84" s="393"/>
      <c r="D84" s="393"/>
      <c r="E84" s="393"/>
      <c r="F84" s="393"/>
      <c r="G84" t="s">
        <v>163</v>
      </c>
    </row>
    <row r="85" spans="2:9" ht="15.75">
      <c r="B85" s="315"/>
      <c r="C85" s="316" t="s">
        <v>291</v>
      </c>
      <c r="D85" s="317"/>
      <c r="E85" s="317"/>
      <c r="F85" s="317"/>
      <c r="I85" s="122" t="s">
        <v>163</v>
      </c>
    </row>
    <row r="86" spans="2:9">
      <c r="B86" s="244"/>
      <c r="C86" s="244"/>
      <c r="D86" s="244"/>
      <c r="E86" s="245" t="s">
        <v>190</v>
      </c>
      <c r="F86" s="178">
        <v>1201980.53</v>
      </c>
    </row>
    <row r="87" spans="2:9">
      <c r="B87" s="244"/>
      <c r="C87" s="244"/>
      <c r="D87" s="244"/>
      <c r="E87" s="245"/>
      <c r="F87" s="179"/>
      <c r="I87" s="122" t="s">
        <v>163</v>
      </c>
    </row>
    <row r="88" spans="2:9">
      <c r="B88" s="385" t="s">
        <v>202</v>
      </c>
      <c r="C88" s="386"/>
      <c r="D88" s="386"/>
      <c r="E88" s="386"/>
      <c r="F88" s="387"/>
    </row>
    <row r="89" spans="2:9">
      <c r="B89" s="149" t="s">
        <v>173</v>
      </c>
      <c r="C89" s="149" t="s">
        <v>192</v>
      </c>
      <c r="D89" s="149" t="s">
        <v>193</v>
      </c>
      <c r="E89" s="149" t="s">
        <v>194</v>
      </c>
      <c r="F89" s="150" t="s">
        <v>176</v>
      </c>
      <c r="I89" s="122"/>
    </row>
    <row r="90" spans="2:9">
      <c r="B90" s="246"/>
      <c r="C90" s="247"/>
      <c r="D90" s="248"/>
      <c r="E90" s="249" t="s">
        <v>163</v>
      </c>
      <c r="F90" s="180">
        <v>0</v>
      </c>
    </row>
    <row r="91" spans="2:9">
      <c r="B91" s="100"/>
      <c r="C91" s="100"/>
      <c r="D91" s="100"/>
      <c r="E91" s="100"/>
      <c r="F91" s="181">
        <f>SUM(F90:F90)</f>
        <v>0</v>
      </c>
      <c r="I91" s="122" t="s">
        <v>163</v>
      </c>
    </row>
    <row r="92" spans="2:9">
      <c r="B92" s="388" t="s">
        <v>195</v>
      </c>
      <c r="C92" s="389"/>
      <c r="D92" s="389"/>
      <c r="E92" s="389"/>
      <c r="F92" s="390"/>
    </row>
    <row r="93" spans="2:9">
      <c r="B93" s="153" t="s">
        <v>173</v>
      </c>
      <c r="C93" s="153" t="s">
        <v>192</v>
      </c>
      <c r="D93" s="153" t="s">
        <v>163</v>
      </c>
      <c r="E93" s="153" t="s">
        <v>163</v>
      </c>
      <c r="F93" s="154" t="s">
        <v>176</v>
      </c>
      <c r="I93" s="122" t="s">
        <v>163</v>
      </c>
    </row>
    <row r="94" spans="2:9">
      <c r="B94" s="160" t="s">
        <v>177</v>
      </c>
      <c r="C94" s="161"/>
      <c r="D94" s="182" t="s">
        <v>163</v>
      </c>
      <c r="E94" s="183" t="s">
        <v>203</v>
      </c>
      <c r="F94" s="184">
        <v>0</v>
      </c>
    </row>
    <row r="95" spans="2:9">
      <c r="B95" s="185" t="s">
        <v>163</v>
      </c>
      <c r="C95" s="182" t="s">
        <v>163</v>
      </c>
      <c r="D95" s="182" t="s">
        <v>163</v>
      </c>
      <c r="E95" s="183" t="s">
        <v>163</v>
      </c>
      <c r="F95" s="186">
        <v>0</v>
      </c>
      <c r="I95" s="122" t="s">
        <v>163</v>
      </c>
    </row>
    <row r="96" spans="2:9">
      <c r="B96" s="163"/>
      <c r="C96" s="163"/>
      <c r="D96" s="163"/>
      <c r="E96" s="163"/>
      <c r="F96" s="187">
        <f>SUM(F94:F95)</f>
        <v>0</v>
      </c>
    </row>
    <row r="97" spans="2:9">
      <c r="B97" s="163"/>
      <c r="C97" s="163"/>
      <c r="D97" s="163"/>
      <c r="E97" s="163"/>
      <c r="F97" s="187"/>
      <c r="I97" s="122" t="s">
        <v>163</v>
      </c>
    </row>
    <row r="98" spans="2:9">
      <c r="B98" s="388" t="s">
        <v>196</v>
      </c>
      <c r="C98" s="389"/>
      <c r="D98" s="389"/>
      <c r="E98" s="389"/>
      <c r="F98" s="390"/>
    </row>
    <row r="99" spans="2:9">
      <c r="B99" s="331"/>
      <c r="C99" s="332"/>
      <c r="D99" s="332"/>
      <c r="E99" s="332"/>
      <c r="F99" s="333"/>
      <c r="I99" s="122" t="s">
        <v>163</v>
      </c>
    </row>
    <row r="100" spans="2:9">
      <c r="B100" s="188" t="s">
        <v>173</v>
      </c>
      <c r="C100" s="188" t="s">
        <v>192</v>
      </c>
      <c r="D100" s="188" t="s">
        <v>163</v>
      </c>
      <c r="E100" s="188" t="s">
        <v>194</v>
      </c>
      <c r="F100" s="189" t="s">
        <v>176</v>
      </c>
    </row>
    <row r="101" spans="2:9">
      <c r="B101" s="185" t="s">
        <v>163</v>
      </c>
      <c r="C101" s="182" t="s">
        <v>163</v>
      </c>
      <c r="D101" s="182" t="s">
        <v>163</v>
      </c>
      <c r="E101" s="183" t="s">
        <v>163</v>
      </c>
      <c r="F101" s="186">
        <v>0</v>
      </c>
      <c r="I101" s="122" t="s">
        <v>163</v>
      </c>
    </row>
    <row r="102" spans="2:9">
      <c r="B102" s="163"/>
      <c r="C102" s="163"/>
      <c r="D102" s="163"/>
      <c r="E102" s="163"/>
      <c r="F102" s="190">
        <f>SUM(F101:F101)</f>
        <v>0</v>
      </c>
    </row>
    <row r="103" spans="2:9">
      <c r="B103" s="163"/>
      <c r="C103" s="163"/>
      <c r="D103" s="163"/>
      <c r="E103" s="163"/>
      <c r="F103" s="191"/>
      <c r="I103" s="122" t="s">
        <v>163</v>
      </c>
    </row>
    <row r="104" spans="2:9">
      <c r="B104" s="388" t="s">
        <v>197</v>
      </c>
      <c r="C104" s="389"/>
      <c r="D104" s="389"/>
      <c r="E104" s="389"/>
      <c r="F104" s="390"/>
    </row>
    <row r="105" spans="2:9">
      <c r="B105" s="153" t="s">
        <v>173</v>
      </c>
      <c r="C105" s="153" t="s">
        <v>192</v>
      </c>
      <c r="D105" s="153" t="s">
        <v>193</v>
      </c>
      <c r="E105" s="149" t="s">
        <v>194</v>
      </c>
      <c r="F105" s="154" t="s">
        <v>176</v>
      </c>
      <c r="I105" s="122" t="s">
        <v>163</v>
      </c>
    </row>
    <row r="106" spans="2:9">
      <c r="B106" s="250"/>
      <c r="C106" s="251"/>
      <c r="D106" s="251"/>
      <c r="E106" s="252" t="s">
        <v>163</v>
      </c>
      <c r="F106" s="180">
        <v>0</v>
      </c>
    </row>
    <row r="107" spans="2:9">
      <c r="B107" s="163"/>
      <c r="C107" s="163"/>
      <c r="D107" s="163"/>
      <c r="E107" s="170"/>
      <c r="F107" s="152">
        <f>SUM(F106:F106)</f>
        <v>0</v>
      </c>
      <c r="I107" s="122" t="s">
        <v>163</v>
      </c>
    </row>
    <row r="108" spans="2:9">
      <c r="B108" s="163"/>
      <c r="C108" s="163"/>
      <c r="D108" s="163"/>
      <c r="E108" s="170"/>
      <c r="F108" s="192"/>
    </row>
    <row r="109" spans="2:9">
      <c r="B109" s="100"/>
      <c r="C109" s="100"/>
      <c r="D109" s="100"/>
      <c r="E109" s="193" t="s">
        <v>204</v>
      </c>
      <c r="F109" s="194">
        <f>F86-F91-F96+F102+F107</f>
        <v>1201980.53</v>
      </c>
      <c r="I109" s="122" t="s">
        <v>163</v>
      </c>
    </row>
    <row r="110" spans="2:9">
      <c r="B110" s="100"/>
      <c r="C110" s="100"/>
      <c r="D110" s="100"/>
      <c r="E110" s="193" t="s">
        <v>205</v>
      </c>
      <c r="F110" s="194">
        <v>1201980.53</v>
      </c>
    </row>
    <row r="111" spans="2:9">
      <c r="B111" s="100"/>
      <c r="C111" s="100"/>
      <c r="D111" s="100"/>
      <c r="E111" s="193"/>
      <c r="F111" s="171"/>
      <c r="I111" s="122" t="s">
        <v>163</v>
      </c>
    </row>
    <row r="112" spans="2:9" ht="15" customHeight="1">
      <c r="B112" s="100" t="s">
        <v>163</v>
      </c>
      <c r="E112" s="195"/>
      <c r="F112" s="101">
        <f>F110-F109</f>
        <v>0</v>
      </c>
    </row>
    <row r="113" spans="2:9" ht="15" customHeight="1">
      <c r="I113" s="122" t="s">
        <v>163</v>
      </c>
    </row>
    <row r="114" spans="2:9" ht="24.75" customHeight="1">
      <c r="E114" s="381"/>
      <c r="F114" s="381"/>
    </row>
    <row r="115" spans="2:9" ht="24.75" customHeight="1">
      <c r="B115" s="382" t="s">
        <v>186</v>
      </c>
      <c r="C115" s="382"/>
      <c r="E115" s="382" t="s">
        <v>169</v>
      </c>
      <c r="F115" s="382"/>
    </row>
    <row r="116" spans="2:9" ht="24.75" customHeight="1">
      <c r="B116" s="254" t="s">
        <v>206</v>
      </c>
      <c r="C116" s="254"/>
      <c r="E116" s="371" t="s">
        <v>188</v>
      </c>
      <c r="F116" s="371"/>
    </row>
    <row r="117" spans="2:9" ht="24.75" customHeight="1"/>
    <row r="118" spans="2:9" ht="24.75" customHeight="1">
      <c r="B118" s="372" t="s">
        <v>165</v>
      </c>
      <c r="C118" s="372"/>
      <c r="D118" s="372"/>
      <c r="E118" s="372"/>
      <c r="F118" s="372"/>
      <c r="G118" s="372"/>
    </row>
    <row r="119" spans="2:9" ht="24.75" customHeight="1">
      <c r="G119" s="239"/>
    </row>
    <row r="120" spans="2:9" ht="17.25" customHeight="1"/>
    <row r="121" spans="2:9" ht="17.25" customHeight="1"/>
    <row r="122" spans="2:9" ht="17.25" customHeight="1">
      <c r="I122" s="122" t="s">
        <v>163</v>
      </c>
    </row>
    <row r="123" spans="2:9" ht="17.25" customHeight="1"/>
    <row r="124" spans="2:9" ht="17.25" customHeight="1">
      <c r="B124" s="392" t="s">
        <v>170</v>
      </c>
      <c r="C124" s="393"/>
      <c r="D124" s="393"/>
      <c r="E124" s="393"/>
      <c r="F124" s="393"/>
      <c r="I124" s="122" t="s">
        <v>163</v>
      </c>
    </row>
    <row r="125" spans="2:9" ht="17.25" customHeight="1">
      <c r="B125" s="392" t="s">
        <v>189</v>
      </c>
      <c r="C125" s="393"/>
      <c r="D125" s="393"/>
      <c r="E125" s="393"/>
      <c r="F125" s="393"/>
    </row>
    <row r="126" spans="2:9" ht="15.75">
      <c r="B126" s="383" t="s">
        <v>410</v>
      </c>
      <c r="C126" s="384"/>
      <c r="D126" s="384"/>
      <c r="E126" s="384"/>
      <c r="F126" s="384"/>
      <c r="I126" s="122" t="s">
        <v>163</v>
      </c>
    </row>
    <row r="127" spans="2:9" ht="15.75">
      <c r="B127" s="309" t="s">
        <v>317</v>
      </c>
      <c r="C127" s="310"/>
      <c r="D127" s="311"/>
      <c r="E127" s="311"/>
      <c r="F127" s="311"/>
    </row>
    <row r="128" spans="2:9">
      <c r="B128" s="244"/>
      <c r="C128" s="244"/>
      <c r="D128" s="244"/>
      <c r="E128" s="245" t="s">
        <v>190</v>
      </c>
      <c r="F128" s="202">
        <v>259423.31</v>
      </c>
      <c r="I128" s="122" t="s">
        <v>163</v>
      </c>
    </row>
    <row r="129" spans="2:9">
      <c r="B129" s="244"/>
      <c r="C129" s="244"/>
      <c r="D129" s="244"/>
      <c r="E129" s="245"/>
      <c r="F129" s="179"/>
    </row>
    <row r="130" spans="2:9">
      <c r="B130" s="385" t="s">
        <v>202</v>
      </c>
      <c r="C130" s="386"/>
      <c r="D130" s="386"/>
      <c r="E130" s="386"/>
      <c r="F130" s="387"/>
      <c r="I130" s="122" t="s">
        <v>163</v>
      </c>
    </row>
    <row r="131" spans="2:9">
      <c r="B131" s="149" t="s">
        <v>173</v>
      </c>
      <c r="C131" s="149" t="s">
        <v>192</v>
      </c>
      <c r="D131" s="284" t="s">
        <v>194</v>
      </c>
      <c r="E131" s="149" t="s">
        <v>194</v>
      </c>
      <c r="F131" s="150" t="s">
        <v>176</v>
      </c>
    </row>
    <row r="132" spans="2:9">
      <c r="B132" s="255" t="s">
        <v>163</v>
      </c>
      <c r="C132" s="196" t="s">
        <v>411</v>
      </c>
      <c r="D132" s="288" t="s">
        <v>326</v>
      </c>
      <c r="E132" s="197" t="s">
        <v>163</v>
      </c>
      <c r="F132" s="198">
        <v>0</v>
      </c>
      <c r="I132" s="122" t="s">
        <v>163</v>
      </c>
    </row>
    <row r="133" spans="2:9">
      <c r="B133" s="197" t="s">
        <v>163</v>
      </c>
      <c r="C133" s="196" t="s">
        <v>163</v>
      </c>
      <c r="D133" s="196" t="s">
        <v>163</v>
      </c>
      <c r="E133" s="196" t="s">
        <v>163</v>
      </c>
      <c r="F133" s="346">
        <v>0</v>
      </c>
    </row>
    <row r="134" spans="2:9">
      <c r="B134" s="100"/>
      <c r="C134" s="100"/>
      <c r="D134" s="100"/>
      <c r="E134" s="100"/>
      <c r="F134" s="181">
        <f>SUM(F132:F133)</f>
        <v>0</v>
      </c>
      <c r="I134" s="122" t="s">
        <v>163</v>
      </c>
    </row>
    <row r="135" spans="2:9">
      <c r="B135" s="100"/>
      <c r="C135" s="100"/>
      <c r="D135" s="100"/>
      <c r="E135" s="100"/>
      <c r="F135" s="181"/>
    </row>
    <row r="136" spans="2:9">
      <c r="B136" s="388" t="s">
        <v>195</v>
      </c>
      <c r="C136" s="389"/>
      <c r="D136" s="389"/>
      <c r="E136" s="389"/>
      <c r="F136" s="390"/>
      <c r="I136" s="122" t="s">
        <v>163</v>
      </c>
    </row>
    <row r="137" spans="2:9">
      <c r="B137" s="153" t="s">
        <v>173</v>
      </c>
      <c r="C137" s="153" t="s">
        <v>192</v>
      </c>
      <c r="D137" s="284" t="s">
        <v>194</v>
      </c>
      <c r="E137" s="149" t="s">
        <v>194</v>
      </c>
      <c r="F137" s="154" t="s">
        <v>176</v>
      </c>
    </row>
    <row r="138" spans="2:9">
      <c r="B138" s="256">
        <v>45261</v>
      </c>
      <c r="C138" s="201"/>
      <c r="D138" s="285" t="s">
        <v>326</v>
      </c>
      <c r="E138" s="201" t="s">
        <v>412</v>
      </c>
      <c r="F138" s="236">
        <v>272</v>
      </c>
      <c r="I138" s="122" t="s">
        <v>163</v>
      </c>
    </row>
    <row r="139" spans="2:9">
      <c r="B139" s="256">
        <v>45632</v>
      </c>
      <c r="C139" s="201"/>
      <c r="D139" s="201" t="s">
        <v>413</v>
      </c>
      <c r="E139" s="201" t="s">
        <v>414</v>
      </c>
      <c r="F139" s="236">
        <v>300</v>
      </c>
    </row>
    <row r="140" spans="2:9">
      <c r="B140" s="256">
        <v>45648</v>
      </c>
      <c r="C140" s="201"/>
      <c r="D140" s="285" t="s">
        <v>326</v>
      </c>
      <c r="E140" s="201" t="s">
        <v>415</v>
      </c>
      <c r="F140" s="236">
        <v>680</v>
      </c>
      <c r="I140" s="122" t="s">
        <v>163</v>
      </c>
    </row>
    <row r="141" spans="2:9">
      <c r="B141" s="163"/>
      <c r="C141" s="163"/>
      <c r="D141" s="163"/>
      <c r="E141" s="163"/>
      <c r="F141" s="187">
        <f>SUM(F138:F140)</f>
        <v>1252</v>
      </c>
    </row>
    <row r="142" spans="2:9">
      <c r="B142" s="163"/>
      <c r="C142" s="163"/>
      <c r="D142" s="163"/>
      <c r="E142" s="163"/>
      <c r="F142" s="187"/>
      <c r="I142" s="122" t="s">
        <v>163</v>
      </c>
    </row>
    <row r="143" spans="2:9">
      <c r="B143" s="388" t="s">
        <v>196</v>
      </c>
      <c r="C143" s="389"/>
      <c r="D143" s="389"/>
      <c r="E143" s="389"/>
      <c r="F143" s="390"/>
    </row>
    <row r="144" spans="2:9">
      <c r="B144" s="188" t="s">
        <v>173</v>
      </c>
      <c r="C144" s="188" t="s">
        <v>192</v>
      </c>
      <c r="D144" s="188" t="s">
        <v>163</v>
      </c>
      <c r="E144" s="188" t="s">
        <v>194</v>
      </c>
      <c r="F144" s="189" t="s">
        <v>176</v>
      </c>
      <c r="I144" s="122" t="s">
        <v>163</v>
      </c>
    </row>
    <row r="145" spans="2:9">
      <c r="B145" s="199">
        <v>45291</v>
      </c>
      <c r="C145" s="183" t="s">
        <v>416</v>
      </c>
      <c r="D145" s="200" t="s">
        <v>207</v>
      </c>
      <c r="E145" s="286" t="s">
        <v>417</v>
      </c>
      <c r="F145" s="186">
        <v>4615</v>
      </c>
    </row>
    <row r="146" spans="2:9">
      <c r="B146" s="199">
        <v>45291</v>
      </c>
      <c r="C146" s="183" t="s">
        <v>416</v>
      </c>
      <c r="D146" s="200" t="s">
        <v>207</v>
      </c>
      <c r="E146" s="286" t="s">
        <v>417</v>
      </c>
      <c r="F146" s="186">
        <v>35214</v>
      </c>
      <c r="I146" s="122" t="s">
        <v>163</v>
      </c>
    </row>
    <row r="147" spans="2:9">
      <c r="B147" s="163"/>
      <c r="C147" s="163"/>
      <c r="D147" s="163"/>
      <c r="E147" s="163"/>
      <c r="F147" s="190">
        <f>SUM(F145:F146)</f>
        <v>39829</v>
      </c>
    </row>
    <row r="148" spans="2:9">
      <c r="B148" s="163"/>
      <c r="C148" s="163"/>
      <c r="D148" s="163"/>
      <c r="E148" s="163"/>
      <c r="F148" s="191"/>
      <c r="I148" s="122" t="s">
        <v>163</v>
      </c>
    </row>
    <row r="149" spans="2:9">
      <c r="B149" s="388" t="s">
        <v>197</v>
      </c>
      <c r="C149" s="389"/>
      <c r="D149" s="389"/>
      <c r="E149" s="389"/>
      <c r="F149" s="390"/>
    </row>
    <row r="150" spans="2:9">
      <c r="B150" s="153" t="s">
        <v>173</v>
      </c>
      <c r="C150" s="153" t="s">
        <v>192</v>
      </c>
      <c r="D150" s="153" t="s">
        <v>163</v>
      </c>
      <c r="E150" s="153" t="s">
        <v>194</v>
      </c>
      <c r="F150" s="154" t="s">
        <v>176</v>
      </c>
      <c r="I150" s="122" t="s">
        <v>163</v>
      </c>
    </row>
    <row r="151" spans="2:9">
      <c r="B151" s="250" t="s">
        <v>163</v>
      </c>
      <c r="C151" s="250"/>
      <c r="D151" s="201" t="s">
        <v>380</v>
      </c>
      <c r="E151" s="201"/>
      <c r="F151" s="312">
        <v>0</v>
      </c>
    </row>
    <row r="152" spans="2:9">
      <c r="B152" s="250"/>
      <c r="C152" s="250"/>
      <c r="D152" s="250"/>
      <c r="E152" s="250"/>
      <c r="F152" s="313">
        <v>0</v>
      </c>
      <c r="I152" s="122" t="s">
        <v>163</v>
      </c>
    </row>
    <row r="153" spans="2:9">
      <c r="B153" s="314"/>
      <c r="C153" s="314"/>
      <c r="F153" s="192">
        <f>SUM(F151:F152)</f>
        <v>0</v>
      </c>
    </row>
    <row r="154" spans="2:9">
      <c r="B154" s="163"/>
      <c r="C154" s="163"/>
      <c r="D154" s="163"/>
      <c r="E154" s="170"/>
      <c r="F154" s="192"/>
      <c r="I154" s="122" t="s">
        <v>163</v>
      </c>
    </row>
    <row r="155" spans="2:9">
      <c r="B155" s="100"/>
      <c r="C155" s="100"/>
      <c r="D155" s="100"/>
      <c r="E155" s="193" t="s">
        <v>204</v>
      </c>
      <c r="F155" s="171">
        <f>F128-F134-F141+F147+F153</f>
        <v>298000.31</v>
      </c>
    </row>
    <row r="156" spans="2:9">
      <c r="B156" s="100"/>
      <c r="C156" s="100"/>
      <c r="D156" s="100"/>
      <c r="E156" s="193" t="s">
        <v>205</v>
      </c>
      <c r="F156" s="171">
        <v>298000.31</v>
      </c>
      <c r="I156" s="122" t="s">
        <v>163</v>
      </c>
    </row>
    <row r="157" spans="2:9">
      <c r="B157" s="100" t="s">
        <v>163</v>
      </c>
      <c r="E157" s="195"/>
      <c r="F157" s="101">
        <f>F156-F155</f>
        <v>0</v>
      </c>
    </row>
    <row r="158" spans="2:9">
      <c r="B158" s="100"/>
      <c r="E158" s="195"/>
      <c r="F158" s="101"/>
      <c r="I158" s="122" t="s">
        <v>163</v>
      </c>
    </row>
    <row r="159" spans="2:9">
      <c r="B159" s="100"/>
      <c r="E159" s="195"/>
      <c r="F159" s="101"/>
    </row>
    <row r="160" spans="2:9" ht="15" customHeight="1">
      <c r="B160" s="382" t="s">
        <v>186</v>
      </c>
      <c r="C160" s="382"/>
      <c r="E160" s="382" t="s">
        <v>169</v>
      </c>
      <c r="F160" s="382"/>
      <c r="I160" s="122" t="s">
        <v>163</v>
      </c>
    </row>
    <row r="161" spans="2:9">
      <c r="B161" s="254" t="s">
        <v>206</v>
      </c>
      <c r="C161" s="254"/>
      <c r="E161" s="371" t="s">
        <v>188</v>
      </c>
      <c r="F161" s="371"/>
    </row>
    <row r="162" spans="2:9" ht="15" customHeight="1">
      <c r="I162" s="122" t="s">
        <v>163</v>
      </c>
    </row>
    <row r="163" spans="2:9" ht="15" customHeight="1">
      <c r="B163" s="372" t="s">
        <v>165</v>
      </c>
      <c r="C163" s="372"/>
      <c r="D163" s="372"/>
      <c r="E163" s="372"/>
      <c r="F163" s="372"/>
    </row>
    <row r="164" spans="2:9">
      <c r="B164" s="372"/>
      <c r="C164" s="372"/>
      <c r="D164" s="372"/>
      <c r="E164" s="372"/>
      <c r="F164" s="372"/>
      <c r="I164" s="122" t="s">
        <v>163</v>
      </c>
    </row>
    <row r="166" spans="2:9">
      <c r="I166" s="122" t="s">
        <v>163</v>
      </c>
    </row>
    <row r="168" spans="2:9">
      <c r="I168" s="122" t="s">
        <v>163</v>
      </c>
    </row>
    <row r="170" spans="2:9">
      <c r="I170" s="122" t="s">
        <v>163</v>
      </c>
    </row>
    <row r="172" spans="2:9">
      <c r="I172" s="122" t="s">
        <v>163</v>
      </c>
    </row>
    <row r="174" spans="2:9">
      <c r="I174" s="122" t="s">
        <v>163</v>
      </c>
    </row>
    <row r="176" spans="2:9">
      <c r="I176" s="122" t="s">
        <v>163</v>
      </c>
    </row>
    <row r="178" spans="9:9">
      <c r="I178" s="122" t="s">
        <v>163</v>
      </c>
    </row>
    <row r="180" spans="9:9">
      <c r="I180" s="122" t="s">
        <v>163</v>
      </c>
    </row>
    <row r="182" spans="9:9">
      <c r="I182" s="122" t="s">
        <v>163</v>
      </c>
    </row>
    <row r="184" spans="9:9">
      <c r="I184" s="122" t="s">
        <v>163</v>
      </c>
    </row>
    <row r="186" spans="9:9">
      <c r="I186" s="122" t="s">
        <v>163</v>
      </c>
    </row>
    <row r="188" spans="9:9">
      <c r="I188" s="122" t="s">
        <v>163</v>
      </c>
    </row>
    <row r="190" spans="9:9">
      <c r="I190" s="122" t="s">
        <v>163</v>
      </c>
    </row>
    <row r="192" spans="9:9">
      <c r="I192" s="122" t="s">
        <v>163</v>
      </c>
    </row>
    <row r="194" spans="9:9">
      <c r="I194" s="122" t="s">
        <v>163</v>
      </c>
    </row>
    <row r="196" spans="9:9">
      <c r="I196" s="122" t="s">
        <v>163</v>
      </c>
    </row>
    <row r="198" spans="9:9">
      <c r="I198" s="122" t="s">
        <v>163</v>
      </c>
    </row>
    <row r="200" spans="9:9">
      <c r="I200" s="122" t="s">
        <v>163</v>
      </c>
    </row>
    <row r="202" spans="9:9">
      <c r="I202" s="122" t="s">
        <v>163</v>
      </c>
    </row>
    <row r="204" spans="9:9">
      <c r="I204" s="122" t="s">
        <v>163</v>
      </c>
    </row>
    <row r="206" spans="9:9">
      <c r="I206" s="122" t="s">
        <v>163</v>
      </c>
    </row>
    <row r="208" spans="9:9">
      <c r="I208" s="122" t="s">
        <v>163</v>
      </c>
    </row>
    <row r="210" spans="9:9">
      <c r="I210" s="122" t="s">
        <v>163</v>
      </c>
    </row>
    <row r="212" spans="9:9">
      <c r="I212" s="122" t="s">
        <v>163</v>
      </c>
    </row>
    <row r="214" spans="9:9">
      <c r="I214" s="122" t="s">
        <v>163</v>
      </c>
    </row>
    <row r="216" spans="9:9">
      <c r="I216" s="122" t="s">
        <v>163</v>
      </c>
    </row>
    <row r="218" spans="9:9">
      <c r="I218" s="122" t="s">
        <v>163</v>
      </c>
    </row>
    <row r="220" spans="9:9">
      <c r="I220" s="122" t="s">
        <v>163</v>
      </c>
    </row>
    <row r="222" spans="9:9">
      <c r="I222" s="122" t="s">
        <v>163</v>
      </c>
    </row>
    <row r="224" spans="9:9">
      <c r="I224" s="122" t="s">
        <v>163</v>
      </c>
    </row>
    <row r="226" spans="9:9">
      <c r="I226" s="122" t="s">
        <v>163</v>
      </c>
    </row>
    <row r="228" spans="9:9">
      <c r="I228" s="122" t="s">
        <v>163</v>
      </c>
    </row>
    <row r="230" spans="9:9">
      <c r="I230" s="122" t="s">
        <v>163</v>
      </c>
    </row>
    <row r="232" spans="9:9">
      <c r="I232" s="122" t="s">
        <v>163</v>
      </c>
    </row>
    <row r="234" spans="9:9">
      <c r="I234" s="122" t="s">
        <v>163</v>
      </c>
    </row>
    <row r="236" spans="9:9">
      <c r="I236" s="122" t="s">
        <v>163</v>
      </c>
    </row>
    <row r="238" spans="9:9">
      <c r="I238" s="122" t="s">
        <v>163</v>
      </c>
    </row>
    <row r="240" spans="9:9">
      <c r="I240" s="122" t="s">
        <v>163</v>
      </c>
    </row>
    <row r="242" spans="9:9">
      <c r="I242" s="122" t="s">
        <v>163</v>
      </c>
    </row>
    <row r="244" spans="9:9">
      <c r="I244" s="122" t="s">
        <v>163</v>
      </c>
    </row>
    <row r="246" spans="9:9">
      <c r="I246" s="122" t="s">
        <v>163</v>
      </c>
    </row>
    <row r="248" spans="9:9">
      <c r="I248" s="122" t="s">
        <v>163</v>
      </c>
    </row>
    <row r="250" spans="9:9">
      <c r="I250" s="122" t="s">
        <v>163</v>
      </c>
    </row>
    <row r="252" spans="9:9">
      <c r="I252" s="122" t="s">
        <v>163</v>
      </c>
    </row>
    <row r="254" spans="9:9">
      <c r="I254" s="122" t="s">
        <v>163</v>
      </c>
    </row>
    <row r="256" spans="9:9">
      <c r="I256" s="122" t="s">
        <v>163</v>
      </c>
    </row>
    <row r="258" spans="9:9">
      <c r="I258" s="122" t="s">
        <v>163</v>
      </c>
    </row>
    <row r="260" spans="9:9">
      <c r="I260" s="122" t="s">
        <v>163</v>
      </c>
    </row>
    <row r="262" spans="9:9">
      <c r="I262" s="122" t="s">
        <v>163</v>
      </c>
    </row>
    <row r="264" spans="9:9">
      <c r="I264" s="122" t="s">
        <v>163</v>
      </c>
    </row>
    <row r="266" spans="9:9">
      <c r="I266" s="122" t="s">
        <v>163</v>
      </c>
    </row>
    <row r="268" spans="9:9">
      <c r="I268" s="122" t="s">
        <v>163</v>
      </c>
    </row>
    <row r="270" spans="9:9">
      <c r="I270" s="122" t="s">
        <v>163</v>
      </c>
    </row>
    <row r="272" spans="9:9">
      <c r="I272" s="122" t="s">
        <v>163</v>
      </c>
    </row>
    <row r="274" spans="9:9">
      <c r="I274" s="122" t="s">
        <v>163</v>
      </c>
    </row>
    <row r="276" spans="9:9">
      <c r="I276" s="122" t="s">
        <v>163</v>
      </c>
    </row>
    <row r="278" spans="9:9">
      <c r="I278" s="122" t="s">
        <v>163</v>
      </c>
    </row>
    <row r="280" spans="9:9">
      <c r="I280" s="122" t="s">
        <v>163</v>
      </c>
    </row>
    <row r="282" spans="9:9">
      <c r="I282" s="122" t="s">
        <v>163</v>
      </c>
    </row>
    <row r="284" spans="9:9">
      <c r="I284" s="122" t="s">
        <v>163</v>
      </c>
    </row>
    <row r="286" spans="9:9">
      <c r="I286" s="122" t="s">
        <v>163</v>
      </c>
    </row>
    <row r="288" spans="9:9">
      <c r="I288" s="122" t="s">
        <v>163</v>
      </c>
    </row>
    <row r="290" spans="9:9">
      <c r="I290" s="122" t="s">
        <v>163</v>
      </c>
    </row>
    <row r="292" spans="9:9">
      <c r="I292" s="122" t="s">
        <v>163</v>
      </c>
    </row>
    <row r="294" spans="9:9">
      <c r="I294" s="122" t="s">
        <v>163</v>
      </c>
    </row>
    <row r="296" spans="9:9">
      <c r="I296" s="122" t="s">
        <v>163</v>
      </c>
    </row>
    <row r="298" spans="9:9">
      <c r="I298" s="122" t="s">
        <v>163</v>
      </c>
    </row>
    <row r="300" spans="9:9">
      <c r="I300" s="122" t="s">
        <v>163</v>
      </c>
    </row>
    <row r="302" spans="9:9">
      <c r="I302" s="122" t="s">
        <v>163</v>
      </c>
    </row>
    <row r="304" spans="9:9">
      <c r="I304" s="122" t="s">
        <v>163</v>
      </c>
    </row>
    <row r="306" spans="9:9">
      <c r="I306" s="122" t="s">
        <v>163</v>
      </c>
    </row>
    <row r="308" spans="9:9">
      <c r="I308" s="122" t="s">
        <v>163</v>
      </c>
    </row>
    <row r="310" spans="9:9">
      <c r="I310" s="122" t="s">
        <v>163</v>
      </c>
    </row>
    <row r="312" spans="9:9">
      <c r="I312" s="122" t="s">
        <v>163</v>
      </c>
    </row>
    <row r="314" spans="9:9">
      <c r="I314" s="122" t="s">
        <v>163</v>
      </c>
    </row>
    <row r="316" spans="9:9">
      <c r="I316" s="122" t="s">
        <v>163</v>
      </c>
    </row>
    <row r="318" spans="9:9">
      <c r="I318" s="122" t="s">
        <v>163</v>
      </c>
    </row>
    <row r="320" spans="9:9">
      <c r="I320" s="122" t="s">
        <v>163</v>
      </c>
    </row>
    <row r="322" spans="9:9">
      <c r="I322" s="122" t="s">
        <v>163</v>
      </c>
    </row>
    <row r="324" spans="9:9">
      <c r="I324" s="122" t="s">
        <v>163</v>
      </c>
    </row>
    <row r="326" spans="9:9">
      <c r="I326" s="122" t="s">
        <v>163</v>
      </c>
    </row>
    <row r="328" spans="9:9">
      <c r="I328" s="122" t="s">
        <v>163</v>
      </c>
    </row>
    <row r="330" spans="9:9">
      <c r="I330" s="122" t="s">
        <v>163</v>
      </c>
    </row>
    <row r="332" spans="9:9">
      <c r="I332" s="122" t="s">
        <v>163</v>
      </c>
    </row>
    <row r="334" spans="9:9">
      <c r="I334" s="122" t="s">
        <v>163</v>
      </c>
    </row>
    <row r="336" spans="9:9">
      <c r="I336" s="122" t="s">
        <v>163</v>
      </c>
    </row>
    <row r="338" spans="9:9">
      <c r="I338" s="122" t="s">
        <v>163</v>
      </c>
    </row>
    <row r="340" spans="9:9">
      <c r="I340" s="122" t="s">
        <v>163</v>
      </c>
    </row>
    <row r="342" spans="9:9">
      <c r="I342" s="122" t="s">
        <v>163</v>
      </c>
    </row>
    <row r="344" spans="9:9">
      <c r="I344" s="122" t="s">
        <v>163</v>
      </c>
    </row>
    <row r="346" spans="9:9">
      <c r="I346" s="122" t="s">
        <v>163</v>
      </c>
    </row>
    <row r="348" spans="9:9">
      <c r="I348" s="122" t="s">
        <v>163</v>
      </c>
    </row>
    <row r="350" spans="9:9">
      <c r="I350" s="122" t="s">
        <v>163</v>
      </c>
    </row>
    <row r="352" spans="9:9">
      <c r="I352" s="122" t="s">
        <v>163</v>
      </c>
    </row>
    <row r="354" spans="9:9">
      <c r="I354" s="122" t="s">
        <v>163</v>
      </c>
    </row>
    <row r="356" spans="9:9">
      <c r="I356" s="122" t="s">
        <v>163</v>
      </c>
    </row>
    <row r="358" spans="9:9">
      <c r="I358" s="122" t="s">
        <v>163</v>
      </c>
    </row>
    <row r="360" spans="9:9">
      <c r="I360" s="122" t="s">
        <v>163</v>
      </c>
    </row>
    <row r="362" spans="9:9">
      <c r="I362" s="122" t="s">
        <v>163</v>
      </c>
    </row>
    <row r="364" spans="9:9">
      <c r="I364" s="122" t="s">
        <v>163</v>
      </c>
    </row>
    <row r="366" spans="9:9">
      <c r="I366" s="122" t="s">
        <v>163</v>
      </c>
    </row>
    <row r="368" spans="9:9">
      <c r="I368" s="122" t="s">
        <v>163</v>
      </c>
    </row>
    <row r="370" spans="9:9">
      <c r="I370" s="122" t="s">
        <v>163</v>
      </c>
    </row>
    <row r="372" spans="9:9">
      <c r="I372" s="122" t="s">
        <v>163</v>
      </c>
    </row>
    <row r="374" spans="9:9">
      <c r="I374" s="122" t="s">
        <v>163</v>
      </c>
    </row>
    <row r="376" spans="9:9">
      <c r="I376" s="122" t="s">
        <v>163</v>
      </c>
    </row>
    <row r="378" spans="9:9">
      <c r="I378" s="122" t="s">
        <v>163</v>
      </c>
    </row>
    <row r="380" spans="9:9">
      <c r="I380" s="122" t="s">
        <v>163</v>
      </c>
    </row>
    <row r="382" spans="9:9">
      <c r="I382" s="122" t="s">
        <v>163</v>
      </c>
    </row>
    <row r="384" spans="9:9">
      <c r="I384" s="122" t="s">
        <v>163</v>
      </c>
    </row>
    <row r="386" spans="9:9">
      <c r="I386" s="122" t="s">
        <v>163</v>
      </c>
    </row>
    <row r="388" spans="9:9">
      <c r="I388" s="122" t="s">
        <v>163</v>
      </c>
    </row>
    <row r="390" spans="9:9">
      <c r="I390" s="122" t="s">
        <v>163</v>
      </c>
    </row>
    <row r="392" spans="9:9">
      <c r="I392" s="122" t="s">
        <v>163</v>
      </c>
    </row>
    <row r="394" spans="9:9">
      <c r="I394" s="122" t="s">
        <v>163</v>
      </c>
    </row>
    <row r="396" spans="9:9">
      <c r="I396" s="122" t="s">
        <v>163</v>
      </c>
    </row>
    <row r="398" spans="9:9">
      <c r="I398" s="122" t="s">
        <v>163</v>
      </c>
    </row>
    <row r="400" spans="9:9">
      <c r="I400" s="122" t="s">
        <v>163</v>
      </c>
    </row>
    <row r="402" spans="9:9">
      <c r="I402" s="122" t="s">
        <v>163</v>
      </c>
    </row>
    <row r="404" spans="9:9">
      <c r="I404" s="122" t="s">
        <v>163</v>
      </c>
    </row>
    <row r="406" spans="9:9">
      <c r="I406" s="122" t="s">
        <v>163</v>
      </c>
    </row>
    <row r="408" spans="9:9">
      <c r="I408" s="122" t="s">
        <v>163</v>
      </c>
    </row>
    <row r="410" spans="9:9">
      <c r="I410" s="122" t="s">
        <v>163</v>
      </c>
    </row>
    <row r="412" spans="9:9">
      <c r="I412" s="122" t="s">
        <v>163</v>
      </c>
    </row>
    <row r="414" spans="9:9">
      <c r="I414" s="122" t="s">
        <v>163</v>
      </c>
    </row>
    <row r="416" spans="9:9">
      <c r="I416" s="122" t="s">
        <v>163</v>
      </c>
    </row>
    <row r="418" spans="9:9">
      <c r="I418" s="122" t="s">
        <v>163</v>
      </c>
    </row>
    <row r="420" spans="9:9">
      <c r="I420" s="122" t="s">
        <v>163</v>
      </c>
    </row>
    <row r="422" spans="9:9">
      <c r="I422" s="122" t="s">
        <v>163</v>
      </c>
    </row>
    <row r="424" spans="9:9">
      <c r="I424" s="122" t="s">
        <v>163</v>
      </c>
    </row>
    <row r="426" spans="9:9">
      <c r="I426" s="122" t="s">
        <v>163</v>
      </c>
    </row>
    <row r="428" spans="9:9">
      <c r="I428" s="122" t="s">
        <v>163</v>
      </c>
    </row>
  </sheetData>
  <mergeCells count="50">
    <mergeCell ref="E161:F161"/>
    <mergeCell ref="B163:F164"/>
    <mergeCell ref="B125:F125"/>
    <mergeCell ref="B136:F136"/>
    <mergeCell ref="B124:F124"/>
    <mergeCell ref="B149:F149"/>
    <mergeCell ref="E160:F160"/>
    <mergeCell ref="B160:C160"/>
    <mergeCell ref="B4:F4"/>
    <mergeCell ref="B5:F5"/>
    <mergeCell ref="B6:F6"/>
    <mergeCell ref="B10:F10"/>
    <mergeCell ref="B98:F98"/>
    <mergeCell ref="B83:F83"/>
    <mergeCell ref="B84:F84"/>
    <mergeCell ref="B88:F88"/>
    <mergeCell ref="B92:F92"/>
    <mergeCell ref="E74:F74"/>
    <mergeCell ref="E35:F35"/>
    <mergeCell ref="B14:F14"/>
    <mergeCell ref="B20:F20"/>
    <mergeCell ref="B26:F26"/>
    <mergeCell ref="B37:C37"/>
    <mergeCell ref="E37:F37"/>
    <mergeCell ref="B40:G40"/>
    <mergeCell ref="E116:F116"/>
    <mergeCell ref="B36:C36"/>
    <mergeCell ref="E36:F36"/>
    <mergeCell ref="B82:F82"/>
    <mergeCell ref="B76:C76"/>
    <mergeCell ref="B79:G79"/>
    <mergeCell ref="B43:F43"/>
    <mergeCell ref="B44:F44"/>
    <mergeCell ref="B45:F45"/>
    <mergeCell ref="B49:F49"/>
    <mergeCell ref="B53:F53"/>
    <mergeCell ref="B59:F59"/>
    <mergeCell ref="B65:F65"/>
    <mergeCell ref="B118:G118"/>
    <mergeCell ref="B126:F126"/>
    <mergeCell ref="B130:F130"/>
    <mergeCell ref="B143:F143"/>
    <mergeCell ref="B75:C75"/>
    <mergeCell ref="E75:F75"/>
    <mergeCell ref="E76:F76"/>
    <mergeCell ref="B78:G78"/>
    <mergeCell ref="B104:F104"/>
    <mergeCell ref="B115:C115"/>
    <mergeCell ref="E115:F115"/>
    <mergeCell ref="E114:F114"/>
  </mergeCells>
  <pageMargins left="0.25" right="0.25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6:N13"/>
  <sheetViews>
    <sheetView workbookViewId="0">
      <selection activeCell="A20" sqref="A20"/>
    </sheetView>
  </sheetViews>
  <sheetFormatPr baseColWidth="10" defaultRowHeight="15"/>
  <cols>
    <col min="1" max="1" width="30.7109375" customWidth="1"/>
    <col min="10" max="10" width="14.28515625" customWidth="1"/>
    <col min="12" max="12" width="13.42578125" customWidth="1"/>
    <col min="13" max="13" width="13.5703125" customWidth="1"/>
    <col min="14" max="14" width="8" customWidth="1"/>
  </cols>
  <sheetData>
    <row r="6" spans="1:14">
      <c r="A6" s="210" t="s">
        <v>219</v>
      </c>
      <c r="B6" s="32"/>
      <c r="C6" s="32"/>
      <c r="D6" s="32"/>
    </row>
    <row r="7" spans="1:14">
      <c r="A7" s="210"/>
      <c r="B7" s="32"/>
      <c r="C7" s="32"/>
      <c r="D7" s="32"/>
      <c r="N7" s="322" t="s">
        <v>400</v>
      </c>
    </row>
    <row r="8" spans="1:14">
      <c r="A8" s="32" t="s">
        <v>220</v>
      </c>
      <c r="B8" s="339">
        <v>1850</v>
      </c>
      <c r="C8" s="339">
        <v>1652</v>
      </c>
      <c r="D8" s="339">
        <v>1719</v>
      </c>
      <c r="E8" s="340">
        <v>1627</v>
      </c>
      <c r="F8" s="340">
        <v>1778</v>
      </c>
      <c r="G8" s="340">
        <v>1821</v>
      </c>
      <c r="H8" s="340">
        <v>1720</v>
      </c>
      <c r="I8" s="340">
        <v>1710</v>
      </c>
      <c r="J8" s="340">
        <v>1649</v>
      </c>
      <c r="K8" s="340">
        <v>1924</v>
      </c>
      <c r="L8" s="341">
        <v>2185</v>
      </c>
      <c r="M8" s="340">
        <v>1965</v>
      </c>
      <c r="N8">
        <f>SUM(B8:M8)</f>
        <v>21600</v>
      </c>
    </row>
    <row r="9" spans="1:14">
      <c r="A9" s="211" t="s">
        <v>221</v>
      </c>
      <c r="B9" s="212" t="s">
        <v>222</v>
      </c>
      <c r="C9" s="212" t="s">
        <v>223</v>
      </c>
      <c r="D9" s="212" t="s">
        <v>213</v>
      </c>
      <c r="E9" s="212" t="s">
        <v>246</v>
      </c>
      <c r="F9" s="212" t="s">
        <v>269</v>
      </c>
      <c r="G9" s="212" t="s">
        <v>285</v>
      </c>
      <c r="H9" s="212" t="s">
        <v>302</v>
      </c>
      <c r="I9" s="212" t="s">
        <v>315</v>
      </c>
      <c r="J9" s="212" t="s">
        <v>341</v>
      </c>
      <c r="K9" s="212" t="s">
        <v>356</v>
      </c>
      <c r="L9" s="212" t="s">
        <v>386</v>
      </c>
      <c r="M9" s="212" t="s">
        <v>393</v>
      </c>
    </row>
    <row r="10" spans="1:14">
      <c r="A10" s="213" t="s">
        <v>224</v>
      </c>
      <c r="B10" s="214">
        <v>11</v>
      </c>
      <c r="C10" s="32">
        <v>6</v>
      </c>
      <c r="D10" s="32">
        <v>5</v>
      </c>
      <c r="E10">
        <v>8</v>
      </c>
      <c r="F10">
        <v>7</v>
      </c>
      <c r="G10">
        <v>8</v>
      </c>
      <c r="H10">
        <v>1</v>
      </c>
      <c r="I10">
        <v>3</v>
      </c>
      <c r="J10">
        <v>6</v>
      </c>
      <c r="K10">
        <v>4</v>
      </c>
      <c r="L10">
        <v>5</v>
      </c>
      <c r="M10">
        <v>2</v>
      </c>
      <c r="N10" s="345">
        <f>SUM(B10:M10)</f>
        <v>66</v>
      </c>
    </row>
    <row r="11" spans="1:14">
      <c r="A11" s="213" t="s">
        <v>225</v>
      </c>
      <c r="B11" s="214">
        <v>8</v>
      </c>
      <c r="C11" s="32">
        <v>5</v>
      </c>
      <c r="D11" s="32">
        <v>3</v>
      </c>
      <c r="E11">
        <v>4</v>
      </c>
      <c r="F11">
        <v>3</v>
      </c>
      <c r="G11">
        <v>1</v>
      </c>
      <c r="H11">
        <v>2</v>
      </c>
      <c r="I11">
        <v>1</v>
      </c>
      <c r="J11">
        <v>2</v>
      </c>
      <c r="K11">
        <v>4</v>
      </c>
      <c r="L11">
        <v>4</v>
      </c>
      <c r="M11">
        <v>7</v>
      </c>
      <c r="N11" s="345">
        <f>SUM(B11:M11)</f>
        <v>44</v>
      </c>
    </row>
    <row r="13" spans="1:14">
      <c r="A13" s="348" t="s">
        <v>316</v>
      </c>
      <c r="B13" s="281">
        <v>4</v>
      </c>
      <c r="C13" s="282">
        <v>6</v>
      </c>
      <c r="D13" s="282">
        <v>6</v>
      </c>
      <c r="E13" s="281">
        <v>7</v>
      </c>
      <c r="F13" s="281">
        <v>8</v>
      </c>
      <c r="G13" s="281">
        <v>0</v>
      </c>
      <c r="H13" s="281">
        <v>5</v>
      </c>
      <c r="I13" s="117">
        <v>3</v>
      </c>
      <c r="J13" s="281">
        <v>4</v>
      </c>
      <c r="K13" s="281">
        <v>0</v>
      </c>
      <c r="L13" s="281">
        <v>9</v>
      </c>
      <c r="M13" s="281">
        <v>4</v>
      </c>
      <c r="N13">
        <f>SUM(B13:M13)</f>
        <v>56</v>
      </c>
    </row>
  </sheetData>
  <phoneticPr fontId="54" type="noConversion"/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5:L101"/>
  <sheetViews>
    <sheetView topLeftCell="B81" workbookViewId="0">
      <selection activeCell="K89" sqref="K89"/>
    </sheetView>
  </sheetViews>
  <sheetFormatPr baseColWidth="10" defaultRowHeight="15"/>
  <cols>
    <col min="4" max="4" width="24.28515625" customWidth="1"/>
    <col min="5" max="5" width="14.140625" customWidth="1"/>
    <col min="8" max="8" width="36.140625" customWidth="1"/>
    <col min="9" max="9" width="14.140625" bestFit="1" customWidth="1"/>
    <col min="10" max="10" width="16.85546875" customWidth="1"/>
    <col min="11" max="11" width="13.42578125" customWidth="1"/>
  </cols>
  <sheetData>
    <row r="5" spans="2:6" ht="15.75" thickBot="1">
      <c r="B5" s="221" t="s">
        <v>247</v>
      </c>
      <c r="C5" s="221" t="s">
        <v>173</v>
      </c>
      <c r="D5" s="221" t="s">
        <v>248</v>
      </c>
      <c r="E5" s="221" t="s">
        <v>249</v>
      </c>
      <c r="F5" s="222" t="s">
        <v>257</v>
      </c>
    </row>
    <row r="6" spans="2:6">
      <c r="B6" s="225" t="s">
        <v>254</v>
      </c>
      <c r="C6" s="229">
        <v>44946</v>
      </c>
      <c r="D6" s="217" t="s">
        <v>251</v>
      </c>
      <c r="E6" s="226">
        <v>15362.93</v>
      </c>
      <c r="F6" s="226">
        <v>768.15</v>
      </c>
    </row>
    <row r="7" spans="2:6">
      <c r="B7" s="224" t="s">
        <v>255</v>
      </c>
      <c r="C7" s="229">
        <v>44967</v>
      </c>
      <c r="D7" s="217" t="s">
        <v>251</v>
      </c>
      <c r="E7" s="226">
        <v>15474.41</v>
      </c>
      <c r="F7" s="226">
        <v>773.72</v>
      </c>
    </row>
    <row r="8" spans="2:6">
      <c r="B8" s="224" t="s">
        <v>256</v>
      </c>
      <c r="C8" s="229">
        <v>44978</v>
      </c>
      <c r="D8" s="217" t="s">
        <v>253</v>
      </c>
      <c r="E8" s="230">
        <v>3672.74</v>
      </c>
      <c r="F8" s="230">
        <v>183.64</v>
      </c>
    </row>
    <row r="9" spans="2:6">
      <c r="B9" s="224"/>
      <c r="C9" s="229"/>
      <c r="D9" s="217"/>
      <c r="E9" s="226">
        <f>SUM(E6:E8)</f>
        <v>34510.080000000002</v>
      </c>
      <c r="F9" s="226">
        <f>SUM(F6:F8)</f>
        <v>1725.5099999999998</v>
      </c>
    </row>
    <row r="10" spans="2:6" ht="8.25" customHeight="1">
      <c r="B10" s="224"/>
      <c r="C10" s="229"/>
      <c r="D10" s="217"/>
      <c r="E10" s="226"/>
      <c r="F10" s="223"/>
    </row>
    <row r="11" spans="2:6" ht="15.75" thickBot="1">
      <c r="B11" s="221" t="s">
        <v>247</v>
      </c>
      <c r="C11" s="221" t="s">
        <v>173</v>
      </c>
      <c r="D11" s="221" t="s">
        <v>248</v>
      </c>
      <c r="E11" s="221" t="s">
        <v>249</v>
      </c>
      <c r="F11" s="222" t="s">
        <v>257</v>
      </c>
    </row>
    <row r="12" spans="2:6">
      <c r="B12" s="217" t="s">
        <v>250</v>
      </c>
      <c r="C12" s="218">
        <v>45041</v>
      </c>
      <c r="D12" s="217" t="s">
        <v>251</v>
      </c>
      <c r="E12" s="227">
        <v>15586.71</v>
      </c>
      <c r="F12" s="217">
        <v>779.34</v>
      </c>
    </row>
    <row r="13" spans="2:6">
      <c r="B13" s="219" t="s">
        <v>252</v>
      </c>
      <c r="C13" s="220">
        <v>45042</v>
      </c>
      <c r="D13" s="219" t="s">
        <v>251</v>
      </c>
      <c r="E13" s="228">
        <v>15718.97</v>
      </c>
      <c r="F13" s="219">
        <v>785.95</v>
      </c>
    </row>
    <row r="14" spans="2:6">
      <c r="B14" s="103"/>
      <c r="C14" s="103"/>
      <c r="D14" s="103"/>
      <c r="E14" s="99">
        <f>SUM(E12:E13)</f>
        <v>31305.68</v>
      </c>
      <c r="F14" s="99">
        <f>SUM(F12:F13)</f>
        <v>1565.29</v>
      </c>
    </row>
    <row r="15" spans="2:6">
      <c r="F15" s="231">
        <f>F14+F9</f>
        <v>3290.7999999999997</v>
      </c>
    </row>
    <row r="17" spans="1:6">
      <c r="A17" t="s">
        <v>271</v>
      </c>
      <c r="B17" t="s">
        <v>270</v>
      </c>
    </row>
    <row r="19" spans="1:6">
      <c r="B19" s="108" t="s">
        <v>287</v>
      </c>
      <c r="C19" s="108"/>
      <c r="D19" s="108"/>
      <c r="E19" t="s">
        <v>289</v>
      </c>
      <c r="F19" s="242">
        <v>35618.1</v>
      </c>
    </row>
    <row r="22" spans="1:6" ht="15.75" thickBot="1">
      <c r="B22" s="221" t="s">
        <v>247</v>
      </c>
      <c r="C22" s="221" t="s">
        <v>173</v>
      </c>
      <c r="D22" s="221" t="s">
        <v>248</v>
      </c>
      <c r="E22" s="221" t="s">
        <v>249</v>
      </c>
      <c r="F22" s="222" t="s">
        <v>257</v>
      </c>
    </row>
    <row r="23" spans="1:6">
      <c r="A23" t="s">
        <v>269</v>
      </c>
      <c r="B23" t="s">
        <v>284</v>
      </c>
      <c r="C23" s="238">
        <v>45089</v>
      </c>
      <c r="D23" s="217" t="s">
        <v>251</v>
      </c>
      <c r="E23" s="207">
        <v>14694.83</v>
      </c>
      <c r="F23" s="233">
        <f>E23*5%</f>
        <v>734.74150000000009</v>
      </c>
    </row>
    <row r="24" spans="1:6">
      <c r="A24" t="s">
        <v>285</v>
      </c>
      <c r="B24" s="104" t="s">
        <v>286</v>
      </c>
      <c r="C24" s="240">
        <v>45107</v>
      </c>
      <c r="D24" s="219" t="s">
        <v>251</v>
      </c>
      <c r="E24" s="114">
        <v>15927.59</v>
      </c>
      <c r="F24" s="241">
        <f>E24*5%</f>
        <v>796.37950000000001</v>
      </c>
    </row>
    <row r="25" spans="1:6">
      <c r="D25" t="s">
        <v>288</v>
      </c>
      <c r="F25" s="115">
        <f>SUM(F23:F24)</f>
        <v>1531.1210000000001</v>
      </c>
    </row>
    <row r="27" spans="1:6">
      <c r="D27" t="s">
        <v>290</v>
      </c>
      <c r="F27" s="243">
        <f>F19-F25</f>
        <v>34086.978999999999</v>
      </c>
    </row>
    <row r="30" spans="1:6">
      <c r="B30" s="108" t="s">
        <v>304</v>
      </c>
      <c r="C30" s="108"/>
      <c r="D30" s="108"/>
      <c r="E30" t="s">
        <v>289</v>
      </c>
      <c r="F30" s="242">
        <v>34394.370000000003</v>
      </c>
    </row>
    <row r="32" spans="1:6" ht="15.75" thickBot="1">
      <c r="B32" s="221" t="s">
        <v>247</v>
      </c>
      <c r="C32" s="221" t="s">
        <v>173</v>
      </c>
      <c r="D32" s="221" t="s">
        <v>248</v>
      </c>
      <c r="E32" s="221" t="s">
        <v>249</v>
      </c>
      <c r="F32" s="222" t="s">
        <v>257</v>
      </c>
    </row>
    <row r="33" spans="1:6">
      <c r="A33" t="s">
        <v>302</v>
      </c>
      <c r="B33" t="s">
        <v>303</v>
      </c>
      <c r="C33" s="238">
        <v>45124</v>
      </c>
      <c r="D33" s="217" t="s">
        <v>251</v>
      </c>
      <c r="E33" s="207">
        <v>16044.01</v>
      </c>
      <c r="F33" s="233">
        <f>E33*5%</f>
        <v>802.20050000000003</v>
      </c>
    </row>
    <row r="35" spans="1:6">
      <c r="D35" t="s">
        <v>290</v>
      </c>
      <c r="F35" s="243">
        <f>F30-F33</f>
        <v>33592.169500000004</v>
      </c>
    </row>
    <row r="37" spans="1:6">
      <c r="B37" s="108" t="s">
        <v>212</v>
      </c>
      <c r="C37" s="108"/>
      <c r="D37" s="108"/>
      <c r="E37" s="108" t="s">
        <v>164</v>
      </c>
      <c r="F37" s="108"/>
    </row>
    <row r="38" spans="1:6">
      <c r="B38" s="108" t="s">
        <v>311</v>
      </c>
      <c r="C38" s="108"/>
      <c r="D38" s="108"/>
      <c r="E38" s="108" t="s">
        <v>211</v>
      </c>
      <c r="F38" s="108"/>
    </row>
    <row r="40" spans="1:6">
      <c r="A40" t="s">
        <v>324</v>
      </c>
      <c r="B40" t="s">
        <v>325</v>
      </c>
    </row>
    <row r="42" spans="1:6">
      <c r="B42" s="108" t="s">
        <v>347</v>
      </c>
      <c r="C42" s="108"/>
      <c r="D42" s="108"/>
      <c r="E42" t="s">
        <v>289</v>
      </c>
      <c r="F42" s="242">
        <v>34053.620000000003</v>
      </c>
    </row>
    <row r="44" spans="1:6">
      <c r="A44" t="s">
        <v>328</v>
      </c>
    </row>
    <row r="45" spans="1:6">
      <c r="B45" s="108" t="s">
        <v>343</v>
      </c>
      <c r="C45" s="108"/>
      <c r="D45" s="108"/>
      <c r="E45" t="s">
        <v>289</v>
      </c>
      <c r="F45" s="242">
        <v>31768.59</v>
      </c>
    </row>
    <row r="47" spans="1:6" ht="15.75" thickBot="1">
      <c r="B47" s="221" t="s">
        <v>247</v>
      </c>
      <c r="C47" s="221" t="s">
        <v>173</v>
      </c>
      <c r="D47" s="221" t="s">
        <v>248</v>
      </c>
      <c r="E47" s="221" t="s">
        <v>249</v>
      </c>
      <c r="F47" s="222" t="s">
        <v>257</v>
      </c>
    </row>
    <row r="48" spans="1:6">
      <c r="B48" t="s">
        <v>329</v>
      </c>
      <c r="C48" s="238">
        <v>45170</v>
      </c>
      <c r="D48" s="217" t="s">
        <v>251</v>
      </c>
      <c r="E48" s="207">
        <v>16159.86</v>
      </c>
      <c r="F48" s="233">
        <f>E48*5%</f>
        <v>807.99300000000005</v>
      </c>
    </row>
    <row r="49" spans="1:6">
      <c r="B49" t="s">
        <v>344</v>
      </c>
      <c r="C49" s="238">
        <v>45197</v>
      </c>
      <c r="D49" s="217" t="s">
        <v>251</v>
      </c>
      <c r="E49" s="207">
        <v>16277.13</v>
      </c>
      <c r="F49" s="233">
        <f>E49*5%</f>
        <v>813.85649999999998</v>
      </c>
    </row>
    <row r="50" spans="1:6">
      <c r="D50" t="s">
        <v>290</v>
      </c>
      <c r="F50" s="297">
        <f>F45-F48</f>
        <v>30960.597000000002</v>
      </c>
    </row>
    <row r="52" spans="1:6">
      <c r="A52" t="s">
        <v>356</v>
      </c>
    </row>
    <row r="53" spans="1:6">
      <c r="B53" s="108" t="s">
        <v>357</v>
      </c>
      <c r="C53" s="108"/>
      <c r="D53" s="108"/>
      <c r="E53" t="s">
        <v>289</v>
      </c>
      <c r="F53" s="242">
        <v>46257.72</v>
      </c>
    </row>
    <row r="55" spans="1:6" ht="15.75" thickBot="1">
      <c r="B55" s="221" t="s">
        <v>247</v>
      </c>
      <c r="C55" s="221" t="s">
        <v>173</v>
      </c>
      <c r="D55" s="221" t="s">
        <v>248</v>
      </c>
      <c r="E55" s="221" t="s">
        <v>249</v>
      </c>
      <c r="F55" s="222" t="s">
        <v>257</v>
      </c>
    </row>
    <row r="56" spans="1:6">
      <c r="B56">
        <v>3513</v>
      </c>
      <c r="C56" s="238">
        <v>45225</v>
      </c>
      <c r="D56" s="217" t="s">
        <v>378</v>
      </c>
      <c r="E56" s="207">
        <v>16785.89</v>
      </c>
      <c r="F56" s="233">
        <f>E56*5%</f>
        <v>839.29449999999997</v>
      </c>
    </row>
    <row r="57" spans="1:6">
      <c r="B57">
        <v>3522</v>
      </c>
      <c r="C57" s="238">
        <v>45229</v>
      </c>
      <c r="D57" s="217" t="s">
        <v>251</v>
      </c>
      <c r="E57" s="207">
        <v>16394.830000000002</v>
      </c>
      <c r="F57" s="241">
        <f>E57*5%</f>
        <v>819.74150000000009</v>
      </c>
    </row>
    <row r="58" spans="1:6">
      <c r="C58" s="238"/>
      <c r="D58" s="217"/>
      <c r="E58" s="207"/>
      <c r="F58" s="233">
        <f>SUM(F56:F57)</f>
        <v>1659.0360000000001</v>
      </c>
    </row>
    <row r="59" spans="1:6">
      <c r="C59" s="238"/>
      <c r="D59" s="217"/>
      <c r="E59" s="207"/>
      <c r="F59" s="233"/>
    </row>
    <row r="60" spans="1:6">
      <c r="D60" t="s">
        <v>290</v>
      </c>
      <c r="F60" s="243">
        <f>F53-F58</f>
        <v>44598.684000000001</v>
      </c>
    </row>
    <row r="65" spans="1:6">
      <c r="B65" s="108" t="s">
        <v>212</v>
      </c>
      <c r="C65" s="108"/>
      <c r="D65" s="108"/>
      <c r="E65" s="108" t="s">
        <v>164</v>
      </c>
      <c r="F65" s="108"/>
    </row>
    <row r="66" spans="1:6">
      <c r="B66" s="108" t="s">
        <v>311</v>
      </c>
      <c r="C66" s="108"/>
      <c r="D66" s="108"/>
      <c r="E66" s="108" t="s">
        <v>211</v>
      </c>
      <c r="F66" s="108"/>
    </row>
    <row r="68" spans="1:6">
      <c r="A68" t="s">
        <v>386</v>
      </c>
    </row>
    <row r="69" spans="1:6">
      <c r="B69" s="108" t="s">
        <v>387</v>
      </c>
      <c r="C69" s="108"/>
      <c r="D69" s="108"/>
      <c r="E69" t="s">
        <v>289</v>
      </c>
      <c r="F69" s="242">
        <v>55571.07</v>
      </c>
    </row>
    <row r="71" spans="1:6" ht="15.75" thickBot="1">
      <c r="B71" s="221" t="s">
        <v>247</v>
      </c>
      <c r="C71" s="221" t="s">
        <v>173</v>
      </c>
      <c r="D71" s="221" t="s">
        <v>248</v>
      </c>
      <c r="E71" s="221" t="s">
        <v>249</v>
      </c>
      <c r="F71" s="222" t="s">
        <v>257</v>
      </c>
    </row>
    <row r="72" spans="1:6">
      <c r="B72" s="322">
        <v>3549</v>
      </c>
      <c r="C72" s="238">
        <v>45247</v>
      </c>
      <c r="D72" s="217" t="s">
        <v>251</v>
      </c>
      <c r="E72" s="207">
        <v>16513.79</v>
      </c>
      <c r="F72" s="241">
        <f>E72*5%</f>
        <v>825.68950000000007</v>
      </c>
    </row>
    <row r="73" spans="1:6">
      <c r="C73" s="238"/>
      <c r="D73" s="217"/>
      <c r="E73" s="207"/>
      <c r="F73" s="233">
        <f>SUM(F72:F72)</f>
        <v>825.68950000000007</v>
      </c>
    </row>
    <row r="74" spans="1:6">
      <c r="C74" s="238"/>
      <c r="D74" s="217"/>
      <c r="E74" s="207"/>
      <c r="F74" s="233"/>
    </row>
    <row r="75" spans="1:6">
      <c r="D75" t="s">
        <v>290</v>
      </c>
      <c r="F75" s="243">
        <f>F69-F73</f>
        <v>54745.380499999999</v>
      </c>
    </row>
    <row r="79" spans="1:6">
      <c r="B79" s="108" t="s">
        <v>212</v>
      </c>
      <c r="C79" s="108"/>
      <c r="D79" s="108"/>
      <c r="E79" s="108" t="s">
        <v>164</v>
      </c>
      <c r="F79" s="108"/>
    </row>
    <row r="80" spans="1:6">
      <c r="B80" s="108" t="s">
        <v>311</v>
      </c>
      <c r="C80" s="108"/>
      <c r="D80" s="108"/>
      <c r="E80" s="108" t="s">
        <v>211</v>
      </c>
      <c r="F80" s="108"/>
    </row>
    <row r="82" spans="1:12">
      <c r="A82" t="s">
        <v>393</v>
      </c>
    </row>
    <row r="83" spans="1:12">
      <c r="B83" s="216" t="s">
        <v>409</v>
      </c>
      <c r="C83" s="108"/>
      <c r="D83" s="108"/>
      <c r="E83" t="s">
        <v>289</v>
      </c>
      <c r="F83" s="242">
        <v>33911.17</v>
      </c>
      <c r="H83" s="108" t="s">
        <v>358</v>
      </c>
      <c r="I83" s="115">
        <v>1300000</v>
      </c>
      <c r="J83" s="238">
        <v>45180</v>
      </c>
    </row>
    <row r="85" spans="1:12" ht="15.75" thickBot="1">
      <c r="B85" s="221" t="s">
        <v>247</v>
      </c>
      <c r="C85" s="221" t="s">
        <v>173</v>
      </c>
      <c r="D85" s="221" t="s">
        <v>248</v>
      </c>
      <c r="E85" s="221" t="s">
        <v>249</v>
      </c>
      <c r="F85" s="222" t="s">
        <v>257</v>
      </c>
      <c r="H85" s="298" t="s">
        <v>359</v>
      </c>
      <c r="I85" s="207">
        <v>569544.84</v>
      </c>
      <c r="J85" s="238">
        <v>45204</v>
      </c>
    </row>
    <row r="86" spans="1:12">
      <c r="B86" s="322">
        <v>3612</v>
      </c>
      <c r="C86" s="238">
        <v>45278</v>
      </c>
      <c r="D86" s="217" t="s">
        <v>251</v>
      </c>
      <c r="E86" s="207">
        <v>16633.62</v>
      </c>
      <c r="F86" s="241">
        <f>E86*5%</f>
        <v>831.68100000000004</v>
      </c>
      <c r="H86" s="298" t="s">
        <v>379</v>
      </c>
      <c r="I86" s="207">
        <v>341726.91</v>
      </c>
      <c r="J86" s="238">
        <v>45229</v>
      </c>
    </row>
    <row r="87" spans="1:12">
      <c r="C87" s="238"/>
      <c r="D87" s="217"/>
      <c r="E87" s="207"/>
      <c r="F87" s="233">
        <f>SUM(F86:F86)</f>
        <v>831.68100000000004</v>
      </c>
      <c r="H87" s="298" t="s">
        <v>384</v>
      </c>
      <c r="I87" s="207">
        <v>113908.97</v>
      </c>
      <c r="J87" s="238">
        <v>45244</v>
      </c>
    </row>
    <row r="88" spans="1:12">
      <c r="C88" s="238"/>
      <c r="D88" s="217"/>
      <c r="E88" s="207"/>
      <c r="F88" s="233"/>
      <c r="H88" s="298" t="s">
        <v>385</v>
      </c>
      <c r="I88" s="114">
        <v>113908.95</v>
      </c>
      <c r="J88" s="238">
        <v>45254</v>
      </c>
      <c r="K88" s="233">
        <f>I88+I87+I86+I85</f>
        <v>1139089.67</v>
      </c>
    </row>
    <row r="89" spans="1:12">
      <c r="D89" t="s">
        <v>290</v>
      </c>
      <c r="F89" s="243">
        <f>F83-F87</f>
        <v>33079.489000000001</v>
      </c>
      <c r="H89" t="s">
        <v>208</v>
      </c>
      <c r="I89" s="101">
        <f>I83-I85-I86-I87-I88</f>
        <v>160910.33000000002</v>
      </c>
      <c r="J89" t="s">
        <v>398</v>
      </c>
      <c r="L89" t="s">
        <v>399</v>
      </c>
    </row>
    <row r="91" spans="1:12">
      <c r="I91" s="101">
        <f>I83-I89</f>
        <v>1139089.67</v>
      </c>
    </row>
    <row r="92" spans="1:12">
      <c r="B92" s="108" t="s">
        <v>212</v>
      </c>
      <c r="C92" s="108"/>
      <c r="D92" s="108"/>
      <c r="E92" s="108" t="s">
        <v>164</v>
      </c>
      <c r="F92" s="108"/>
    </row>
    <row r="93" spans="1:12">
      <c r="B93" s="108" t="s">
        <v>311</v>
      </c>
      <c r="C93" s="108"/>
      <c r="D93" s="108"/>
      <c r="E93" s="108" t="s">
        <v>211</v>
      </c>
      <c r="F93" s="108"/>
    </row>
    <row r="94" spans="1:12">
      <c r="H94" s="108" t="s">
        <v>358</v>
      </c>
      <c r="I94" s="115">
        <v>2630600.27</v>
      </c>
      <c r="J94" s="238">
        <v>45288</v>
      </c>
    </row>
    <row r="95" spans="1:12">
      <c r="H95" t="s">
        <v>190</v>
      </c>
      <c r="I95" s="114">
        <v>2632741.4</v>
      </c>
    </row>
    <row r="96" spans="1:12">
      <c r="H96" t="s">
        <v>420</v>
      </c>
      <c r="I96" s="233">
        <f>I95-I94</f>
        <v>2141.1299999998882</v>
      </c>
    </row>
    <row r="99" spans="8:11">
      <c r="H99" t="s">
        <v>421</v>
      </c>
      <c r="I99" s="207">
        <v>1139089.67</v>
      </c>
      <c r="J99" t="s">
        <v>422</v>
      </c>
      <c r="K99" t="s">
        <v>439</v>
      </c>
    </row>
    <row r="100" spans="8:11">
      <c r="H100" t="s">
        <v>421</v>
      </c>
      <c r="I100" s="114">
        <v>2630600.27</v>
      </c>
      <c r="J100" t="s">
        <v>422</v>
      </c>
      <c r="K100" t="s">
        <v>393</v>
      </c>
    </row>
    <row r="101" spans="8:11">
      <c r="I101" s="207">
        <f>SUM(I99:I100)</f>
        <v>3769689.94</v>
      </c>
    </row>
  </sheetData>
  <phoneticPr fontId="5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13:E125"/>
  <sheetViews>
    <sheetView workbookViewId="0"/>
  </sheetViews>
  <sheetFormatPr baseColWidth="10" defaultRowHeight="15"/>
  <cols>
    <col min="1" max="1" width="38.7109375" customWidth="1"/>
    <col min="3" max="3" width="8.42578125" customWidth="1"/>
    <col min="4" max="4" width="29.7109375" customWidth="1"/>
    <col min="5" max="5" width="15.5703125" customWidth="1"/>
  </cols>
  <sheetData>
    <row r="113" spans="1:5">
      <c r="A113" t="s">
        <v>388</v>
      </c>
    </row>
    <row r="115" spans="1:5">
      <c r="A115" s="103" t="s">
        <v>389</v>
      </c>
      <c r="B115" s="204"/>
      <c r="E115" s="323">
        <v>14870</v>
      </c>
    </row>
    <row r="116" spans="1:5">
      <c r="A116" s="103" t="s">
        <v>391</v>
      </c>
      <c r="B116" s="204"/>
      <c r="E116" s="323">
        <v>3596.55</v>
      </c>
    </row>
    <row r="117" spans="1:5">
      <c r="A117" s="103" t="s">
        <v>390</v>
      </c>
      <c r="B117" s="204"/>
      <c r="E117" s="323">
        <v>1371.55</v>
      </c>
    </row>
    <row r="118" spans="1:5">
      <c r="A118" s="324" t="s">
        <v>392</v>
      </c>
      <c r="B118" s="204"/>
      <c r="E118" s="289">
        <v>196394.76</v>
      </c>
    </row>
    <row r="119" spans="1:5">
      <c r="A119" s="204"/>
      <c r="B119" s="204"/>
      <c r="E119" s="290">
        <f>SUM(E115:E118)</f>
        <v>216232.86000000002</v>
      </c>
    </row>
    <row r="125" spans="1:5">
      <c r="D125" s="115" t="s">
        <v>163</v>
      </c>
    </row>
  </sheetData>
  <pageMargins left="0.7" right="0.7" top="0.75" bottom="0.75" header="0.3" footer="0.3"/>
  <pageSetup paperSize="9" scale="8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5D7C7-DD4B-4A18-B9ED-5855B16F2495}">
  <sheetPr>
    <tabColor rgb="FF92D050"/>
  </sheetPr>
  <dimension ref="A33:I95"/>
  <sheetViews>
    <sheetView workbookViewId="0">
      <selection activeCell="F96" sqref="F96"/>
    </sheetView>
  </sheetViews>
  <sheetFormatPr baseColWidth="10" defaultRowHeight="15"/>
  <cols>
    <col min="5" max="5" width="13.7109375" customWidth="1"/>
    <col min="9" max="9" width="12.5703125" bestFit="1" customWidth="1"/>
  </cols>
  <sheetData>
    <row r="33" spans="1:4">
      <c r="A33" t="s">
        <v>383</v>
      </c>
    </row>
    <row r="35" spans="1:4">
      <c r="A35" s="103" t="s">
        <v>381</v>
      </c>
      <c r="B35" s="204"/>
      <c r="C35" s="204"/>
      <c r="D35" s="289">
        <v>9000</v>
      </c>
    </row>
    <row r="36" spans="1:4">
      <c r="A36" s="204"/>
      <c r="B36" s="204"/>
      <c r="C36" s="204"/>
      <c r="D36" s="290">
        <f>SUM(D35:D35)</f>
        <v>9000</v>
      </c>
    </row>
    <row r="69" spans="1:9">
      <c r="G69" s="115" t="s">
        <v>163</v>
      </c>
    </row>
    <row r="70" spans="1:9">
      <c r="A70" t="s">
        <v>418</v>
      </c>
    </row>
    <row r="71" spans="1:9">
      <c r="A71" s="344"/>
      <c r="B71" s="204"/>
    </row>
    <row r="72" spans="1:9">
      <c r="A72" s="344" t="s">
        <v>406</v>
      </c>
      <c r="B72" s="204"/>
      <c r="I72" s="112">
        <v>109620</v>
      </c>
    </row>
    <row r="73" spans="1:9">
      <c r="A73" s="347" t="s">
        <v>419</v>
      </c>
      <c r="I73" s="114">
        <v>20167.57</v>
      </c>
    </row>
    <row r="74" spans="1:9">
      <c r="A74" s="344"/>
      <c r="I74" s="115">
        <f>SUM(I72:I73)</f>
        <v>129787.57</v>
      </c>
    </row>
    <row r="75" spans="1:9">
      <c r="A75" s="344"/>
    </row>
    <row r="91" spans="1:9">
      <c r="A91" t="s">
        <v>418</v>
      </c>
    </row>
    <row r="92" spans="1:9">
      <c r="A92" s="344"/>
      <c r="B92" s="204"/>
    </row>
    <row r="93" spans="1:9">
      <c r="A93" s="344" t="s">
        <v>406</v>
      </c>
      <c r="B93" s="204"/>
      <c r="I93" s="112">
        <v>109620</v>
      </c>
    </row>
    <row r="94" spans="1:9">
      <c r="A94" s="347" t="s">
        <v>419</v>
      </c>
      <c r="I94" s="114">
        <v>20167.57</v>
      </c>
    </row>
    <row r="95" spans="1:9">
      <c r="A95" s="344"/>
      <c r="I95" s="115">
        <f>SUM(I93:I94)</f>
        <v>129787.57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35:G41"/>
  <sheetViews>
    <sheetView topLeftCell="A12" zoomScaleNormal="100" workbookViewId="0">
      <selection activeCell="F37" sqref="F37"/>
    </sheetView>
  </sheetViews>
  <sheetFormatPr baseColWidth="10" defaultRowHeight="15"/>
  <cols>
    <col min="1" max="1" width="53" customWidth="1"/>
    <col min="2" max="2" width="11.5703125" bestFit="1" customWidth="1"/>
    <col min="3" max="3" width="13.140625" customWidth="1"/>
    <col min="4" max="4" width="11.7109375" bestFit="1" customWidth="1"/>
    <col min="5" max="5" width="15" customWidth="1"/>
    <col min="9" max="9" width="14.5703125" customWidth="1"/>
  </cols>
  <sheetData>
    <row r="35" spans="1:7">
      <c r="G35" s="115" t="s">
        <v>163</v>
      </c>
    </row>
    <row r="36" spans="1:7">
      <c r="A36" t="s">
        <v>418</v>
      </c>
    </row>
    <row r="37" spans="1:7">
      <c r="A37" s="344"/>
      <c r="B37" s="204"/>
    </row>
    <row r="38" spans="1:7">
      <c r="A38" s="344" t="s">
        <v>406</v>
      </c>
      <c r="B38" s="204"/>
      <c r="E38" s="112">
        <v>109620</v>
      </c>
    </row>
    <row r="39" spans="1:7">
      <c r="A39" s="347" t="s">
        <v>419</v>
      </c>
      <c r="E39" s="114">
        <v>20167.57</v>
      </c>
    </row>
    <row r="40" spans="1:7">
      <c r="A40" s="344"/>
      <c r="E40" s="115">
        <f>SUM(E38:E39)</f>
        <v>129787.57</v>
      </c>
    </row>
    <row r="41" spans="1:7">
      <c r="B41" s="207"/>
    </row>
  </sheetData>
  <pageMargins left="0.25" right="0.25" top="0.75" bottom="0.75" header="0.3" footer="0.3"/>
  <pageSetup scale="3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91E49-9E7F-4D32-9B6F-0F9D71BB9FC0}">
  <sheetPr>
    <tabColor rgb="FF92D050"/>
  </sheetPr>
  <dimension ref="B4:H19"/>
  <sheetViews>
    <sheetView workbookViewId="0">
      <selection activeCell="I13" sqref="I13"/>
    </sheetView>
  </sheetViews>
  <sheetFormatPr baseColWidth="10" defaultRowHeight="15"/>
  <cols>
    <col min="1" max="1" width="2.7109375" customWidth="1"/>
    <col min="2" max="2" width="20.42578125" customWidth="1"/>
    <col min="3" max="3" width="11.140625" customWidth="1"/>
    <col min="4" max="4" width="12.5703125" customWidth="1"/>
    <col min="5" max="5" width="12.85546875" customWidth="1"/>
    <col min="6" max="7" width="10.7109375" customWidth="1"/>
    <col min="8" max="8" width="14.28515625" customWidth="1"/>
  </cols>
  <sheetData>
    <row r="4" spans="2:8" ht="34.5">
      <c r="B4" s="292" t="s">
        <v>226</v>
      </c>
      <c r="C4" s="292" t="s">
        <v>362</v>
      </c>
      <c r="D4" s="304" t="s">
        <v>363</v>
      </c>
      <c r="E4" s="292" t="s">
        <v>364</v>
      </c>
      <c r="F4" s="305" t="s">
        <v>365</v>
      </c>
      <c r="G4" s="305" t="s">
        <v>366</v>
      </c>
      <c r="H4" s="292" t="s">
        <v>367</v>
      </c>
    </row>
    <row r="5" spans="2:8">
      <c r="B5" s="103" t="s">
        <v>361</v>
      </c>
      <c r="C5" s="215">
        <v>1973958</v>
      </c>
      <c r="D5" s="215">
        <v>57939</v>
      </c>
      <c r="E5" s="215">
        <f>C5+D5</f>
        <v>2031897</v>
      </c>
      <c r="F5" s="215">
        <v>1993303.11</v>
      </c>
      <c r="G5" s="215">
        <v>1993303.11</v>
      </c>
      <c r="H5" s="215">
        <f>E5-F5</f>
        <v>38593.889999999898</v>
      </c>
    </row>
    <row r="6" spans="2:8">
      <c r="B6" s="103" t="s">
        <v>368</v>
      </c>
      <c r="C6" s="215">
        <v>1057678</v>
      </c>
      <c r="D6" s="215">
        <v>573145.4</v>
      </c>
      <c r="E6" s="215">
        <f>C6+D6</f>
        <v>1630823.4</v>
      </c>
      <c r="F6" s="215">
        <v>1178797.21</v>
      </c>
      <c r="G6" s="215">
        <v>1178934.57</v>
      </c>
      <c r="H6" s="215">
        <f>E6-F6</f>
        <v>452026.18999999994</v>
      </c>
    </row>
    <row r="7" spans="2:8">
      <c r="B7" s="103" t="s">
        <v>369</v>
      </c>
      <c r="C7" s="215">
        <v>3746773</v>
      </c>
      <c r="D7" s="215">
        <v>69761</v>
      </c>
      <c r="E7" s="215">
        <f>C7+D7</f>
        <v>3816534</v>
      </c>
      <c r="F7" s="215">
        <v>3553253.62</v>
      </c>
      <c r="G7" s="215">
        <v>3553468.04</v>
      </c>
      <c r="H7" s="215">
        <f>E7-F7</f>
        <v>263280.37999999989</v>
      </c>
    </row>
    <row r="8" spans="2:8" ht="23.25">
      <c r="B8" s="303" t="s">
        <v>370</v>
      </c>
      <c r="C8" s="215">
        <v>806593</v>
      </c>
      <c r="D8" s="215">
        <v>3524</v>
      </c>
      <c r="E8" s="215">
        <f>C8+D8</f>
        <v>810117</v>
      </c>
      <c r="F8" s="215">
        <v>669633.93999999994</v>
      </c>
      <c r="G8" s="215">
        <v>636554.43999999994</v>
      </c>
      <c r="H8" s="215">
        <f>E8-F8</f>
        <v>140483.06000000006</v>
      </c>
    </row>
    <row r="9" spans="2:8" ht="23.25">
      <c r="B9" s="303" t="s">
        <v>371</v>
      </c>
      <c r="C9" s="106">
        <v>1381901</v>
      </c>
      <c r="D9" s="106">
        <v>3721643.94</v>
      </c>
      <c r="E9" s="106">
        <f>C9+D9</f>
        <v>5103544.9399999995</v>
      </c>
      <c r="F9" s="106">
        <v>1463863.46</v>
      </c>
      <c r="G9" s="106">
        <v>1463863.42</v>
      </c>
      <c r="H9" s="106">
        <f>E9-F9</f>
        <v>3639681.4799999995</v>
      </c>
    </row>
    <row r="10" spans="2:8">
      <c r="B10" s="103"/>
      <c r="C10" s="320">
        <f t="shared" ref="C10:H10" si="0">SUM(C5:C9)</f>
        <v>8966903</v>
      </c>
      <c r="D10" s="215">
        <f t="shared" si="0"/>
        <v>4426013.34</v>
      </c>
      <c r="E10" s="320">
        <f t="shared" si="0"/>
        <v>13392916.34</v>
      </c>
      <c r="F10" s="215">
        <f t="shared" si="0"/>
        <v>8858851.3399999999</v>
      </c>
      <c r="G10" s="215">
        <f t="shared" si="0"/>
        <v>8826123.5800000001</v>
      </c>
      <c r="H10" s="215">
        <f t="shared" si="0"/>
        <v>4534064.9999999991</v>
      </c>
    </row>
    <row r="11" spans="2:8">
      <c r="B11" s="103"/>
      <c r="C11" s="215"/>
      <c r="D11" s="215"/>
      <c r="E11" s="215"/>
      <c r="F11" s="215"/>
      <c r="G11" s="215"/>
      <c r="H11" s="215"/>
    </row>
    <row r="12" spans="2:8">
      <c r="B12" s="103"/>
      <c r="C12" s="215"/>
      <c r="D12" s="215"/>
      <c r="E12" s="215"/>
      <c r="F12" s="215"/>
      <c r="G12" s="215"/>
      <c r="H12" s="215"/>
    </row>
    <row r="13" spans="2:8">
      <c r="C13" s="350" t="s">
        <v>426</v>
      </c>
      <c r="D13" s="207"/>
      <c r="E13" s="207"/>
      <c r="F13" s="207"/>
      <c r="G13" s="207"/>
      <c r="H13" s="207"/>
    </row>
    <row r="14" spans="2:8">
      <c r="B14" t="s">
        <v>423</v>
      </c>
      <c r="C14" s="207" t="s">
        <v>424</v>
      </c>
      <c r="D14" s="207"/>
      <c r="E14" s="207"/>
      <c r="F14" s="207"/>
      <c r="G14" s="207"/>
      <c r="H14" s="207"/>
    </row>
    <row r="15" spans="2:8">
      <c r="C15" s="207" t="s">
        <v>425</v>
      </c>
      <c r="D15" s="207"/>
      <c r="E15" s="207"/>
      <c r="F15" s="349">
        <v>45288</v>
      </c>
      <c r="G15" s="207"/>
      <c r="H15" s="207">
        <v>2630600.27</v>
      </c>
    </row>
    <row r="16" spans="2:8">
      <c r="C16" s="207"/>
      <c r="E16" s="207"/>
      <c r="F16" s="207"/>
      <c r="G16" s="207"/>
      <c r="H16" s="114">
        <v>1139089.67</v>
      </c>
    </row>
    <row r="17" spans="3:8">
      <c r="C17" s="207"/>
      <c r="D17" s="207"/>
      <c r="E17" s="207"/>
      <c r="F17" s="207"/>
      <c r="G17" s="207"/>
      <c r="H17" s="207">
        <f>SUM(H15:H16)</f>
        <v>3769689.94</v>
      </c>
    </row>
    <row r="18" spans="3:8">
      <c r="C18" s="207"/>
      <c r="D18" s="207"/>
      <c r="E18" s="207"/>
      <c r="F18" s="207"/>
      <c r="G18" s="207"/>
      <c r="H18" s="207"/>
    </row>
    <row r="19" spans="3:8">
      <c r="C19" s="207"/>
      <c r="D19" s="207"/>
      <c r="E19" s="207"/>
      <c r="F19" s="207"/>
      <c r="G19" s="207"/>
      <c r="H19" s="207"/>
    </row>
  </sheetData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I54"/>
  <sheetViews>
    <sheetView topLeftCell="A35" workbookViewId="0">
      <selection activeCell="B46" sqref="B46"/>
    </sheetView>
  </sheetViews>
  <sheetFormatPr baseColWidth="10" defaultRowHeight="15"/>
  <cols>
    <col min="1" max="1" width="10.85546875" customWidth="1"/>
    <col min="2" max="2" width="42.5703125" customWidth="1"/>
    <col min="3" max="3" width="14.28515625" customWidth="1"/>
    <col min="4" max="4" width="12.5703125" bestFit="1" customWidth="1"/>
    <col min="5" max="5" width="31.7109375" customWidth="1"/>
    <col min="6" max="6" width="15.42578125" customWidth="1"/>
    <col min="7" max="7" width="28.7109375" customWidth="1"/>
    <col min="8" max="8" width="12.5703125" bestFit="1" customWidth="1"/>
    <col min="9" max="9" width="14" customWidth="1"/>
  </cols>
  <sheetData>
    <row r="1" spans="1:5">
      <c r="E1" t="s">
        <v>308</v>
      </c>
    </row>
    <row r="3" spans="1:5">
      <c r="C3" s="207"/>
    </row>
    <row r="4" spans="1:5">
      <c r="C4" s="207"/>
    </row>
    <row r="5" spans="1:5">
      <c r="B5" s="108" t="s">
        <v>245</v>
      </c>
      <c r="D5" t="s">
        <v>330</v>
      </c>
      <c r="E5" t="s">
        <v>448</v>
      </c>
    </row>
    <row r="8" spans="1:5">
      <c r="B8" s="206" t="s">
        <v>242</v>
      </c>
      <c r="C8" s="206" t="s">
        <v>241</v>
      </c>
      <c r="D8" s="206" t="s">
        <v>243</v>
      </c>
      <c r="E8" s="206" t="s">
        <v>274</v>
      </c>
    </row>
    <row r="9" spans="1:5">
      <c r="B9" s="108" t="s">
        <v>234</v>
      </c>
      <c r="C9" s="207">
        <v>0</v>
      </c>
      <c r="D9" s="115">
        <f>C10+C11+C12+C13+C14</f>
        <v>18755</v>
      </c>
      <c r="E9" t="s">
        <v>163</v>
      </c>
    </row>
    <row r="10" spans="1:5">
      <c r="A10" s="103" t="s">
        <v>281</v>
      </c>
      <c r="B10" t="s">
        <v>231</v>
      </c>
      <c r="C10" s="207">
        <v>2500</v>
      </c>
      <c r="D10" s="207">
        <v>0</v>
      </c>
      <c r="E10" t="s">
        <v>279</v>
      </c>
    </row>
    <row r="11" spans="1:5">
      <c r="A11" s="103"/>
      <c r="B11" t="s">
        <v>228</v>
      </c>
      <c r="C11" s="207">
        <v>3100</v>
      </c>
      <c r="D11" s="207">
        <v>0</v>
      </c>
      <c r="E11" t="s">
        <v>279</v>
      </c>
    </row>
    <row r="12" spans="1:5">
      <c r="A12" s="103" t="s">
        <v>444</v>
      </c>
      <c r="B12" t="s">
        <v>443</v>
      </c>
      <c r="C12" s="207">
        <v>2500</v>
      </c>
      <c r="D12" s="207">
        <v>0</v>
      </c>
      <c r="E12" t="s">
        <v>296</v>
      </c>
    </row>
    <row r="13" spans="1:5">
      <c r="A13" s="103" t="s">
        <v>446</v>
      </c>
      <c r="B13" t="s">
        <v>445</v>
      </c>
      <c r="C13" s="207">
        <v>2800</v>
      </c>
      <c r="D13" s="207">
        <v>0</v>
      </c>
      <c r="E13" t="s">
        <v>296</v>
      </c>
    </row>
    <row r="14" spans="1:5">
      <c r="A14" s="103" t="s">
        <v>446</v>
      </c>
      <c r="B14" t="s">
        <v>447</v>
      </c>
      <c r="C14" s="207">
        <v>7855</v>
      </c>
      <c r="D14" s="207">
        <v>0</v>
      </c>
      <c r="E14" t="s">
        <v>296</v>
      </c>
    </row>
    <row r="15" spans="1:5">
      <c r="A15" s="103" t="s">
        <v>163</v>
      </c>
      <c r="B15" s="108" t="s">
        <v>230</v>
      </c>
      <c r="C15" s="207">
        <v>0</v>
      </c>
      <c r="D15" s="115">
        <f>C16+C17+C18</f>
        <v>12600</v>
      </c>
      <c r="E15" t="s">
        <v>163</v>
      </c>
    </row>
    <row r="16" spans="1:5">
      <c r="A16" s="103" t="s">
        <v>281</v>
      </c>
      <c r="B16" t="s">
        <v>231</v>
      </c>
      <c r="C16" s="207">
        <v>2000</v>
      </c>
      <c r="D16" s="207">
        <v>0</v>
      </c>
      <c r="E16" t="s">
        <v>279</v>
      </c>
    </row>
    <row r="17" spans="1:9">
      <c r="A17" s="103" t="s">
        <v>336</v>
      </c>
      <c r="B17" t="s">
        <v>337</v>
      </c>
      <c r="C17" s="207">
        <v>3600</v>
      </c>
      <c r="D17" s="207">
        <v>0</v>
      </c>
      <c r="E17" t="s">
        <v>296</v>
      </c>
    </row>
    <row r="18" spans="1:9">
      <c r="A18" s="103" t="s">
        <v>396</v>
      </c>
      <c r="B18" t="s">
        <v>397</v>
      </c>
      <c r="C18" s="207">
        <v>7000</v>
      </c>
      <c r="D18" s="207">
        <v>0</v>
      </c>
      <c r="E18" t="s">
        <v>296</v>
      </c>
      <c r="H18" s="115"/>
      <c r="I18" s="115"/>
    </row>
    <row r="19" spans="1:9">
      <c r="A19" s="103"/>
      <c r="B19" s="108" t="s">
        <v>229</v>
      </c>
      <c r="C19" s="207">
        <v>0</v>
      </c>
      <c r="D19" s="115">
        <f>C20+C21+C22+C23+C24+C25</f>
        <v>103227.73999999999</v>
      </c>
      <c r="E19" t="s">
        <v>163</v>
      </c>
    </row>
    <row r="20" spans="1:9">
      <c r="A20" s="299"/>
      <c r="B20" t="s">
        <v>227</v>
      </c>
      <c r="C20" s="207">
        <v>4000</v>
      </c>
      <c r="D20" s="207">
        <v>0</v>
      </c>
      <c r="E20" t="s">
        <v>279</v>
      </c>
    </row>
    <row r="21" spans="1:9">
      <c r="A21" s="103" t="s">
        <v>333</v>
      </c>
      <c r="B21" t="s">
        <v>297</v>
      </c>
      <c r="C21" s="275">
        <v>3480</v>
      </c>
      <c r="D21" s="207">
        <v>0</v>
      </c>
      <c r="E21" t="s">
        <v>296</v>
      </c>
    </row>
    <row r="22" spans="1:9">
      <c r="A22" s="103" t="s">
        <v>332</v>
      </c>
      <c r="B22" t="s">
        <v>331</v>
      </c>
      <c r="C22" s="207">
        <v>22746</v>
      </c>
      <c r="D22" s="207">
        <v>0</v>
      </c>
      <c r="E22" t="s">
        <v>275</v>
      </c>
    </row>
    <row r="23" spans="1:9">
      <c r="A23" s="103" t="s">
        <v>335</v>
      </c>
      <c r="B23" s="102" t="s">
        <v>323</v>
      </c>
      <c r="C23" s="275">
        <v>41514.199999999997</v>
      </c>
      <c r="D23" s="207">
        <v>0</v>
      </c>
      <c r="E23" t="s">
        <v>334</v>
      </c>
    </row>
    <row r="24" spans="1:9">
      <c r="A24" s="103" t="s">
        <v>335</v>
      </c>
      <c r="B24" s="102" t="s">
        <v>322</v>
      </c>
      <c r="C24" s="275">
        <v>30487.54</v>
      </c>
      <c r="D24" s="207">
        <v>0</v>
      </c>
      <c r="E24" t="s">
        <v>334</v>
      </c>
    </row>
    <row r="25" spans="1:9">
      <c r="A25" s="103" t="s">
        <v>339</v>
      </c>
      <c r="B25" t="s">
        <v>337</v>
      </c>
      <c r="C25" s="275">
        <v>1000</v>
      </c>
      <c r="D25" s="207">
        <v>0</v>
      </c>
      <c r="E25" t="s">
        <v>338</v>
      </c>
    </row>
    <row r="26" spans="1:9">
      <c r="A26" s="103"/>
      <c r="B26" s="108" t="s">
        <v>233</v>
      </c>
      <c r="C26" s="207">
        <v>0</v>
      </c>
      <c r="D26" s="115">
        <f>C27+C28+C29</f>
        <v>16500</v>
      </c>
    </row>
    <row r="27" spans="1:9">
      <c r="A27" s="103" t="s">
        <v>280</v>
      </c>
      <c r="B27" t="s">
        <v>235</v>
      </c>
      <c r="C27" s="207">
        <v>5000</v>
      </c>
      <c r="D27" s="207">
        <v>0</v>
      </c>
      <c r="E27" t="s">
        <v>279</v>
      </c>
    </row>
    <row r="28" spans="1:9">
      <c r="A28" s="103" t="s">
        <v>280</v>
      </c>
      <c r="B28" s="216" t="s">
        <v>236</v>
      </c>
      <c r="C28" s="207">
        <v>2500</v>
      </c>
      <c r="D28" s="207">
        <v>0</v>
      </c>
      <c r="E28" t="s">
        <v>279</v>
      </c>
    </row>
    <row r="29" spans="1:9">
      <c r="A29" s="103" t="s">
        <v>272</v>
      </c>
      <c r="B29" s="216" t="s">
        <v>244</v>
      </c>
      <c r="C29" s="287">
        <v>9000</v>
      </c>
      <c r="D29" s="207">
        <v>0</v>
      </c>
      <c r="E29" t="s">
        <v>273</v>
      </c>
    </row>
    <row r="30" spans="1:9">
      <c r="A30" s="103"/>
      <c r="B30" s="108" t="s">
        <v>232</v>
      </c>
      <c r="C30" s="207">
        <v>0</v>
      </c>
      <c r="D30" s="115">
        <f>C31+C32+C33+C34+C35+C36+C37</f>
        <v>162793.82</v>
      </c>
    </row>
    <row r="31" spans="1:9">
      <c r="A31" s="103" t="s">
        <v>281</v>
      </c>
      <c r="B31" t="s">
        <v>231</v>
      </c>
      <c r="C31" s="208">
        <v>2000</v>
      </c>
      <c r="D31" s="207">
        <v>0</v>
      </c>
      <c r="E31" t="s">
        <v>279</v>
      </c>
    </row>
    <row r="32" spans="1:9">
      <c r="A32" s="103" t="s">
        <v>278</v>
      </c>
      <c r="B32" t="s">
        <v>237</v>
      </c>
      <c r="C32" s="208">
        <v>38133</v>
      </c>
      <c r="D32" s="207">
        <v>0</v>
      </c>
      <c r="E32" t="s">
        <v>275</v>
      </c>
    </row>
    <row r="33" spans="1:5">
      <c r="A33" s="103" t="s">
        <v>277</v>
      </c>
      <c r="B33" t="s">
        <v>238</v>
      </c>
      <c r="C33" s="208">
        <v>21122.7</v>
      </c>
      <c r="D33" s="207">
        <v>0</v>
      </c>
      <c r="E33" t="s">
        <v>275</v>
      </c>
    </row>
    <row r="34" spans="1:5">
      <c r="A34" s="103" t="s">
        <v>276</v>
      </c>
      <c r="B34" t="s">
        <v>239</v>
      </c>
      <c r="C34" s="208">
        <v>18746</v>
      </c>
      <c r="D34" s="112">
        <v>0</v>
      </c>
      <c r="E34" t="s">
        <v>275</v>
      </c>
    </row>
    <row r="35" spans="1:5">
      <c r="A35" s="103" t="s">
        <v>282</v>
      </c>
      <c r="B35" t="s">
        <v>240</v>
      </c>
      <c r="C35" s="237">
        <v>10716.3</v>
      </c>
      <c r="D35" s="112">
        <v>0</v>
      </c>
      <c r="E35" t="s">
        <v>283</v>
      </c>
    </row>
    <row r="36" spans="1:5">
      <c r="A36" s="103" t="s">
        <v>360</v>
      </c>
      <c r="B36" s="302" t="s">
        <v>350</v>
      </c>
      <c r="C36" s="300">
        <v>38055.11</v>
      </c>
      <c r="D36" s="112">
        <v>0</v>
      </c>
      <c r="E36" t="s">
        <v>334</v>
      </c>
    </row>
    <row r="37" spans="1:5">
      <c r="A37" s="103" t="s">
        <v>360</v>
      </c>
      <c r="B37" s="302" t="s">
        <v>215</v>
      </c>
      <c r="C37" s="301">
        <v>34020.71</v>
      </c>
      <c r="D37" s="112">
        <v>0</v>
      </c>
      <c r="E37" t="s">
        <v>334</v>
      </c>
    </row>
    <row r="38" spans="1:5">
      <c r="A38" s="103"/>
      <c r="B38" s="108" t="s">
        <v>305</v>
      </c>
      <c r="C38" s="112">
        <v>0</v>
      </c>
      <c r="D38" s="112">
        <f>C39+C40</f>
        <v>30844</v>
      </c>
    </row>
    <row r="39" spans="1:5">
      <c r="A39" s="103" t="s">
        <v>299</v>
      </c>
      <c r="B39" t="s">
        <v>298</v>
      </c>
      <c r="C39" s="275">
        <v>24786</v>
      </c>
      <c r="D39" s="275">
        <v>0</v>
      </c>
      <c r="E39" t="s">
        <v>275</v>
      </c>
    </row>
    <row r="40" spans="1:5">
      <c r="A40" s="103" t="s">
        <v>306</v>
      </c>
      <c r="B40" t="s">
        <v>307</v>
      </c>
      <c r="C40" s="277">
        <v>6058</v>
      </c>
      <c r="D40" s="277">
        <v>0</v>
      </c>
      <c r="E40" t="s">
        <v>309</v>
      </c>
    </row>
    <row r="41" spans="1:5">
      <c r="A41" s="103"/>
      <c r="C41" s="113">
        <f>SUM(C9:C40)</f>
        <v>344720.56</v>
      </c>
      <c r="D41" s="110">
        <f>SUM(D9:D40)</f>
        <v>344720.56</v>
      </c>
    </row>
    <row r="43" spans="1:5">
      <c r="B43" t="s">
        <v>163</v>
      </c>
    </row>
    <row r="46" spans="1:5">
      <c r="B46" s="104"/>
      <c r="C46" s="104"/>
    </row>
    <row r="47" spans="1:5" ht="30">
      <c r="B47" s="307" t="s">
        <v>194</v>
      </c>
      <c r="C47" s="308" t="s">
        <v>377</v>
      </c>
    </row>
    <row r="48" spans="1:5">
      <c r="B48" s="306" t="s">
        <v>372</v>
      </c>
      <c r="C48" s="207">
        <f>D9</f>
        <v>18755</v>
      </c>
    </row>
    <row r="49" spans="2:3">
      <c r="B49" s="306" t="s">
        <v>373</v>
      </c>
      <c r="C49" s="207">
        <f>D15</f>
        <v>12600</v>
      </c>
    </row>
    <row r="50" spans="2:3">
      <c r="B50" s="306" t="s">
        <v>374</v>
      </c>
      <c r="C50" s="207">
        <f>D19</f>
        <v>103227.73999999999</v>
      </c>
    </row>
    <row r="51" spans="2:3">
      <c r="B51" s="306" t="s">
        <v>375</v>
      </c>
      <c r="C51" s="207">
        <f>D30</f>
        <v>162793.82</v>
      </c>
    </row>
    <row r="52" spans="2:3">
      <c r="B52" s="306" t="s">
        <v>376</v>
      </c>
      <c r="C52" s="207">
        <f>D26</f>
        <v>16500</v>
      </c>
    </row>
    <row r="53" spans="2:3">
      <c r="B53" s="216" t="s">
        <v>305</v>
      </c>
      <c r="C53" s="241">
        <f>D38</f>
        <v>30844</v>
      </c>
    </row>
    <row r="54" spans="2:3">
      <c r="C54" s="115">
        <f>SUM(C48:C53)</f>
        <v>344720.56</v>
      </c>
    </row>
  </sheetData>
  <phoneticPr fontId="54" type="noConversion"/>
  <pageMargins left="0.25" right="0.25" top="0.75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3E993-90B2-460D-88D9-8112058BFC3F}">
  <sheetPr>
    <tabColor rgb="FF92D050"/>
  </sheetPr>
  <dimension ref="B2:D14"/>
  <sheetViews>
    <sheetView workbookViewId="0">
      <selection activeCell="C20" sqref="C20"/>
    </sheetView>
  </sheetViews>
  <sheetFormatPr baseColWidth="10" defaultRowHeight="15"/>
  <cols>
    <col min="1" max="1" width="7.140625" customWidth="1"/>
    <col min="2" max="2" width="22.5703125" customWidth="1"/>
    <col min="3" max="3" width="14.140625" bestFit="1" customWidth="1"/>
    <col min="4" max="4" width="17.28515625" customWidth="1"/>
  </cols>
  <sheetData>
    <row r="2" spans="2:4">
      <c r="B2" t="s">
        <v>442</v>
      </c>
    </row>
    <row r="4" spans="2:4">
      <c r="B4" t="s">
        <v>209</v>
      </c>
      <c r="C4" s="207">
        <v>12490208.1</v>
      </c>
    </row>
    <row r="5" spans="2:4">
      <c r="B5" t="s">
        <v>210</v>
      </c>
      <c r="C5" s="114">
        <v>7394987.8700000001</v>
      </c>
    </row>
    <row r="6" spans="2:4">
      <c r="C6" s="207">
        <f>C4-C5</f>
        <v>5095220.2299999995</v>
      </c>
    </row>
    <row r="7" spans="2:4">
      <c r="B7" t="s">
        <v>327</v>
      </c>
      <c r="C7" s="114">
        <v>1463863.42</v>
      </c>
    </row>
    <row r="8" spans="2:4">
      <c r="B8" t="s">
        <v>441</v>
      </c>
      <c r="C8" s="233">
        <f>C6-C7</f>
        <v>3631356.8099999996</v>
      </c>
    </row>
    <row r="11" spans="2:4">
      <c r="B11" t="s">
        <v>440</v>
      </c>
      <c r="C11" s="114">
        <v>2630600.27</v>
      </c>
      <c r="D11" t="s">
        <v>394</v>
      </c>
    </row>
    <row r="12" spans="2:4">
      <c r="C12" s="207">
        <f>SUM(C11:C11)</f>
        <v>2630600.27</v>
      </c>
    </row>
    <row r="13" spans="2:4">
      <c r="C13" s="207"/>
    </row>
    <row r="14" spans="2:4">
      <c r="C14" s="233">
        <f>C8-C12</f>
        <v>1000756.5399999996</v>
      </c>
    </row>
  </sheetData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93E23-7D35-4B4A-B9F1-893E04765480}">
  <sheetPr>
    <tabColor rgb="FF00B050"/>
  </sheetPr>
  <dimension ref="A1:I83"/>
  <sheetViews>
    <sheetView topLeftCell="A34" workbookViewId="0">
      <selection activeCell="I47" sqref="I47"/>
    </sheetView>
  </sheetViews>
  <sheetFormatPr baseColWidth="10" defaultRowHeight="15"/>
  <cols>
    <col min="1" max="1" width="53.7109375" customWidth="1"/>
    <col min="3" max="3" width="14.5703125" customWidth="1"/>
    <col min="4" max="4" width="15.42578125" customWidth="1"/>
    <col min="6" max="6" width="16.140625" customWidth="1"/>
    <col min="7" max="7" width="13.140625" bestFit="1" customWidth="1"/>
    <col min="8" max="8" width="13.85546875" customWidth="1"/>
  </cols>
  <sheetData>
    <row r="1" spans="1:4" ht="18.75">
      <c r="A1" s="205" t="s">
        <v>353</v>
      </c>
    </row>
    <row r="3" spans="1:4">
      <c r="A3" t="s">
        <v>432</v>
      </c>
    </row>
    <row r="4" spans="1:4">
      <c r="B4" s="62"/>
      <c r="C4" s="62"/>
      <c r="D4" s="62"/>
    </row>
    <row r="5" spans="1:4" ht="15.75">
      <c r="A5" s="363" t="s">
        <v>348</v>
      </c>
      <c r="B5" s="108" t="s">
        <v>217</v>
      </c>
      <c r="D5" s="366">
        <f>C9</f>
        <v>17059</v>
      </c>
    </row>
    <row r="6" spans="1:4">
      <c r="A6" s="102" t="s">
        <v>264</v>
      </c>
      <c r="B6" s="234" t="s">
        <v>246</v>
      </c>
      <c r="C6" s="237">
        <v>14000</v>
      </c>
      <c r="D6" s="208">
        <v>0</v>
      </c>
    </row>
    <row r="7" spans="1:4">
      <c r="A7" s="102" t="s">
        <v>294</v>
      </c>
      <c r="B7" t="s">
        <v>300</v>
      </c>
      <c r="C7" s="237">
        <v>2030</v>
      </c>
      <c r="D7" s="208">
        <v>0</v>
      </c>
    </row>
    <row r="8" spans="1:4">
      <c r="A8" s="102" t="s">
        <v>295</v>
      </c>
      <c r="B8" t="s">
        <v>302</v>
      </c>
      <c r="C8" s="235">
        <v>1029</v>
      </c>
      <c r="D8" s="208">
        <v>0</v>
      </c>
    </row>
    <row r="9" spans="1:4">
      <c r="C9" s="233">
        <f>SUM(C6:C8)</f>
        <v>17059</v>
      </c>
      <c r="D9" s="208">
        <v>0</v>
      </c>
    </row>
    <row r="10" spans="1:4" ht="15.75">
      <c r="A10" s="355" t="s">
        <v>408</v>
      </c>
      <c r="C10" s="233"/>
      <c r="D10" s="208" t="s">
        <v>163</v>
      </c>
    </row>
    <row r="11" spans="1:4">
      <c r="A11" s="343" t="s">
        <v>456</v>
      </c>
      <c r="B11" s="108" t="s">
        <v>217</v>
      </c>
      <c r="D11" s="366">
        <f>C12+C13</f>
        <v>17619</v>
      </c>
    </row>
    <row r="12" spans="1:4">
      <c r="A12" s="102" t="s">
        <v>321</v>
      </c>
      <c r="B12" t="s">
        <v>285</v>
      </c>
      <c r="C12" s="291">
        <v>9319</v>
      </c>
      <c r="D12" s="207">
        <v>0</v>
      </c>
    </row>
    <row r="13" spans="1:4">
      <c r="A13" s="102" t="s">
        <v>319</v>
      </c>
      <c r="B13" t="s">
        <v>320</v>
      </c>
      <c r="C13" s="296">
        <v>8300</v>
      </c>
      <c r="D13" s="207">
        <v>0</v>
      </c>
    </row>
    <row r="14" spans="1:4">
      <c r="D14" s="207">
        <v>0</v>
      </c>
    </row>
    <row r="15" spans="1:4">
      <c r="A15" s="343" t="s">
        <v>457</v>
      </c>
      <c r="B15" s="108" t="s">
        <v>217</v>
      </c>
      <c r="C15" s="204"/>
      <c r="D15" s="366">
        <f>C20</f>
        <v>8543.9500000000007</v>
      </c>
    </row>
    <row r="16" spans="1:4">
      <c r="A16" s="102" t="s">
        <v>167</v>
      </c>
      <c r="B16" t="s">
        <v>222</v>
      </c>
      <c r="C16" s="208">
        <v>860.34</v>
      </c>
      <c r="D16" s="208">
        <v>0</v>
      </c>
    </row>
    <row r="17" spans="1:7">
      <c r="A17" s="102" t="s">
        <v>318</v>
      </c>
      <c r="B17" t="s">
        <v>302</v>
      </c>
      <c r="C17" s="237">
        <v>2715.51</v>
      </c>
      <c r="D17" s="208">
        <v>0</v>
      </c>
    </row>
    <row r="18" spans="1:7">
      <c r="A18" s="103" t="s">
        <v>391</v>
      </c>
      <c r="B18" t="s">
        <v>386</v>
      </c>
      <c r="C18" s="323">
        <v>3596.55</v>
      </c>
      <c r="D18" s="208">
        <v>0</v>
      </c>
    </row>
    <row r="19" spans="1:7">
      <c r="A19" s="103" t="s">
        <v>390</v>
      </c>
      <c r="B19" t="s">
        <v>393</v>
      </c>
      <c r="C19" s="289">
        <v>1371.55</v>
      </c>
      <c r="D19" s="208">
        <v>0</v>
      </c>
    </row>
    <row r="20" spans="1:7">
      <c r="C20" s="233">
        <f>SUM(C16:C19)</f>
        <v>8543.9500000000007</v>
      </c>
      <c r="D20" s="208">
        <v>0</v>
      </c>
    </row>
    <row r="21" spans="1:7">
      <c r="A21" s="102"/>
      <c r="B21" s="103"/>
      <c r="C21" s="111"/>
      <c r="D21" s="208">
        <v>0</v>
      </c>
    </row>
    <row r="22" spans="1:7" ht="15.75">
      <c r="A22" s="354" t="s">
        <v>428</v>
      </c>
      <c r="B22" s="103"/>
      <c r="C22" s="111"/>
      <c r="D22" s="357">
        <f>C41+C45+C25+C30</f>
        <v>1381403.9000000004</v>
      </c>
    </row>
    <row r="23" spans="1:7">
      <c r="A23" s="295"/>
      <c r="B23" s="103"/>
      <c r="C23" s="111"/>
      <c r="D23" s="208">
        <v>0</v>
      </c>
    </row>
    <row r="24" spans="1:7">
      <c r="A24" s="343" t="s">
        <v>349</v>
      </c>
      <c r="C24" s="208"/>
      <c r="D24" s="208">
        <v>0</v>
      </c>
    </row>
    <row r="25" spans="1:7">
      <c r="A25" s="102" t="s">
        <v>352</v>
      </c>
      <c r="B25" t="s">
        <v>315</v>
      </c>
      <c r="C25" s="365">
        <v>6033.62</v>
      </c>
      <c r="D25" s="208">
        <v>0</v>
      </c>
    </row>
    <row r="26" spans="1:7">
      <c r="A26" s="295"/>
      <c r="B26" s="103"/>
      <c r="C26" s="111">
        <v>0</v>
      </c>
      <c r="D26" s="208">
        <v>0</v>
      </c>
    </row>
    <row r="27" spans="1:7">
      <c r="A27" s="343" t="s">
        <v>407</v>
      </c>
      <c r="B27" s="62"/>
      <c r="C27" s="362"/>
      <c r="D27" s="208">
        <v>0</v>
      </c>
    </row>
    <row r="28" spans="1:7">
      <c r="A28" s="102" t="s">
        <v>293</v>
      </c>
      <c r="B28" s="103" t="s">
        <v>285</v>
      </c>
      <c r="C28" s="215">
        <v>20598.87</v>
      </c>
      <c r="D28" s="208">
        <v>0</v>
      </c>
    </row>
    <row r="29" spans="1:7">
      <c r="A29" s="102" t="s">
        <v>340</v>
      </c>
      <c r="B29" s="103" t="s">
        <v>341</v>
      </c>
      <c r="C29" s="106">
        <v>9600</v>
      </c>
      <c r="D29" s="208">
        <v>0</v>
      </c>
    </row>
    <row r="30" spans="1:7">
      <c r="A30" s="102"/>
      <c r="B30" s="103"/>
      <c r="C30" s="111">
        <f>SUM(C28:C29)</f>
        <v>30198.87</v>
      </c>
      <c r="D30" s="208">
        <v>0</v>
      </c>
    </row>
    <row r="31" spans="1:7">
      <c r="A31" s="361" t="s">
        <v>433</v>
      </c>
      <c r="D31" s="208">
        <v>0</v>
      </c>
    </row>
    <row r="32" spans="1:7">
      <c r="A32" s="353" t="s">
        <v>406</v>
      </c>
      <c r="B32" t="s">
        <v>393</v>
      </c>
      <c r="C32" s="215">
        <v>109620</v>
      </c>
      <c r="D32" s="208">
        <v>0</v>
      </c>
      <c r="F32" s="109">
        <f>C34+C35+C37+C38</f>
        <v>144077.56</v>
      </c>
      <c r="G32" t="s">
        <v>452</v>
      </c>
    </row>
    <row r="33" spans="1:9">
      <c r="B33" s="103"/>
      <c r="C33" s="215">
        <v>0</v>
      </c>
      <c r="D33" s="208">
        <v>0</v>
      </c>
      <c r="F33" s="207">
        <f>D63+D72</f>
        <v>272085.28999999998</v>
      </c>
      <c r="G33" t="s">
        <v>453</v>
      </c>
    </row>
    <row r="34" spans="1:9">
      <c r="A34" s="102" t="s">
        <v>350</v>
      </c>
      <c r="B34" s="103" t="s">
        <v>213</v>
      </c>
      <c r="C34" s="105">
        <v>38055.11</v>
      </c>
      <c r="D34" s="208">
        <v>0</v>
      </c>
      <c r="F34" s="114">
        <f>C45+C40+C32+C30+C25+C20+D11+D5</f>
        <v>1280548.2900000003</v>
      </c>
      <c r="G34" t="s">
        <v>454</v>
      </c>
    </row>
    <row r="35" spans="1:9">
      <c r="A35" s="102" t="s">
        <v>215</v>
      </c>
      <c r="B35" s="103" t="s">
        <v>213</v>
      </c>
      <c r="C35" s="283">
        <v>34020.71</v>
      </c>
      <c r="D35" s="208">
        <v>0</v>
      </c>
      <c r="F35" s="109">
        <f>SUM(F32:F34)</f>
        <v>1696711.1400000001</v>
      </c>
    </row>
    <row r="36" spans="1:9">
      <c r="A36" s="293" t="s">
        <v>351</v>
      </c>
      <c r="B36" s="103"/>
      <c r="C36" s="215">
        <v>0</v>
      </c>
      <c r="D36" s="208">
        <v>0</v>
      </c>
    </row>
    <row r="37" spans="1:9">
      <c r="A37" s="102" t="s">
        <v>323</v>
      </c>
      <c r="B37" s="103" t="s">
        <v>315</v>
      </c>
      <c r="C37" s="283">
        <v>41514.199999999997</v>
      </c>
      <c r="D37" s="208">
        <v>0</v>
      </c>
      <c r="F37" s="115">
        <v>1696541.14</v>
      </c>
      <c r="G37" t="s">
        <v>455</v>
      </c>
    </row>
    <row r="38" spans="1:9">
      <c r="A38" s="102" t="s">
        <v>322</v>
      </c>
      <c r="B38" s="103" t="s">
        <v>315</v>
      </c>
      <c r="C38" s="283">
        <v>30487.54</v>
      </c>
      <c r="D38" s="208">
        <v>0</v>
      </c>
    </row>
    <row r="39" spans="1:9">
      <c r="A39" s="295" t="s">
        <v>434</v>
      </c>
      <c r="D39" s="237">
        <v>0</v>
      </c>
      <c r="F39" s="101">
        <f>F37-F35</f>
        <v>-170.00000000023283</v>
      </c>
    </row>
    <row r="40" spans="1:9">
      <c r="A40" s="360" t="s">
        <v>381</v>
      </c>
      <c r="B40" s="103" t="s">
        <v>382</v>
      </c>
      <c r="C40" s="106">
        <v>9000</v>
      </c>
      <c r="D40" s="237">
        <v>0</v>
      </c>
    </row>
    <row r="41" spans="1:9">
      <c r="C41" s="319">
        <f>SUM(C32:C40)</f>
        <v>262697.55999999994</v>
      </c>
      <c r="D41" s="237">
        <v>0</v>
      </c>
    </row>
    <row r="42" spans="1:9">
      <c r="A42" s="108" t="s">
        <v>459</v>
      </c>
      <c r="C42" s="99"/>
      <c r="D42" s="237">
        <v>0</v>
      </c>
      <c r="H42" t="s">
        <v>451</v>
      </c>
    </row>
    <row r="43" spans="1:9">
      <c r="A43" s="204" t="s">
        <v>458</v>
      </c>
      <c r="B43" t="s">
        <v>427</v>
      </c>
      <c r="C43" s="237">
        <v>981973.85</v>
      </c>
      <c r="D43" s="291">
        <v>0</v>
      </c>
      <c r="H43" s="207">
        <v>785579.09</v>
      </c>
      <c r="I43" t="s">
        <v>449</v>
      </c>
    </row>
    <row r="44" spans="1:9">
      <c r="A44" s="102" t="s">
        <v>218</v>
      </c>
      <c r="B44" s="103" t="s">
        <v>168</v>
      </c>
      <c r="C44" s="235">
        <v>100500</v>
      </c>
      <c r="D44" s="291">
        <v>0</v>
      </c>
      <c r="H44" s="114">
        <v>196394.76</v>
      </c>
      <c r="I44" t="s">
        <v>450</v>
      </c>
    </row>
    <row r="45" spans="1:9">
      <c r="C45" s="356">
        <f>SUM(C43:C44)</f>
        <v>1082473.8500000001</v>
      </c>
      <c r="D45" s="296">
        <v>0</v>
      </c>
      <c r="H45" s="207">
        <v>1082473.8500000001</v>
      </c>
    </row>
    <row r="46" spans="1:9" ht="15.75">
      <c r="A46" s="209" t="s">
        <v>429</v>
      </c>
      <c r="D46" s="356">
        <f>SUM(D11:D45)</f>
        <v>1407566.8500000003</v>
      </c>
      <c r="G46" s="207"/>
    </row>
    <row r="47" spans="1:9" ht="15.75">
      <c r="A47" s="209"/>
      <c r="D47" s="356"/>
    </row>
    <row r="48" spans="1:9" ht="18.75">
      <c r="A48" s="205" t="s">
        <v>353</v>
      </c>
      <c r="D48" s="356"/>
    </row>
    <row r="49" spans="1:6">
      <c r="D49" s="356"/>
    </row>
    <row r="50" spans="1:6">
      <c r="A50" t="s">
        <v>432</v>
      </c>
      <c r="D50" s="356"/>
    </row>
    <row r="51" spans="1:6">
      <c r="B51" s="62"/>
      <c r="C51" s="62"/>
      <c r="D51" s="356"/>
    </row>
    <row r="52" spans="1:6">
      <c r="D52" s="237">
        <v>0</v>
      </c>
    </row>
    <row r="53" spans="1:6" ht="15.75">
      <c r="A53" s="209" t="s">
        <v>430</v>
      </c>
      <c r="D53" s="237" t="s">
        <v>163</v>
      </c>
    </row>
    <row r="54" spans="1:6">
      <c r="D54" s="237"/>
    </row>
    <row r="55" spans="1:6">
      <c r="A55" s="293" t="s">
        <v>431</v>
      </c>
      <c r="B55" s="108" t="s">
        <v>436</v>
      </c>
      <c r="C55" s="294">
        <v>0</v>
      </c>
      <c r="D55" s="352">
        <f>C58</f>
        <v>24367.57</v>
      </c>
    </row>
    <row r="56" spans="1:6">
      <c r="A56" s="102" t="s">
        <v>342</v>
      </c>
      <c r="B56" s="358" t="s">
        <v>341</v>
      </c>
      <c r="C56" s="237">
        <v>4200</v>
      </c>
      <c r="D56" s="237">
        <v>0</v>
      </c>
    </row>
    <row r="57" spans="1:6">
      <c r="A57" s="347" t="s">
        <v>419</v>
      </c>
      <c r="B57" s="103" t="s">
        <v>393</v>
      </c>
      <c r="C57" s="289">
        <v>20167.57</v>
      </c>
      <c r="D57" s="237">
        <v>0</v>
      </c>
    </row>
    <row r="58" spans="1:6">
      <c r="A58" s="347"/>
      <c r="B58" s="103"/>
      <c r="C58" s="359">
        <f>SUM(C55:C57)</f>
        <v>24367.57</v>
      </c>
      <c r="D58" s="237">
        <v>0</v>
      </c>
    </row>
    <row r="59" spans="1:6">
      <c r="A59" s="347"/>
      <c r="B59" s="103"/>
      <c r="C59" s="359"/>
      <c r="D59" s="237">
        <v>0</v>
      </c>
    </row>
    <row r="60" spans="1:6">
      <c r="A60" s="343" t="s">
        <v>395</v>
      </c>
      <c r="D60" s="364">
        <f>C62</f>
        <v>14870</v>
      </c>
      <c r="F60" s="233">
        <f>C56+C62</f>
        <v>19070</v>
      </c>
    </row>
    <row r="61" spans="1:6">
      <c r="A61" s="276" t="s">
        <v>216</v>
      </c>
      <c r="B61" s="343" t="s">
        <v>435</v>
      </c>
      <c r="D61" s="237">
        <v>0</v>
      </c>
    </row>
    <row r="62" spans="1:6">
      <c r="A62" s="103" t="s">
        <v>389</v>
      </c>
      <c r="B62" s="306" t="s">
        <v>386</v>
      </c>
      <c r="C62" s="207">
        <v>14870</v>
      </c>
      <c r="D62" s="365">
        <v>0</v>
      </c>
    </row>
    <row r="63" spans="1:6">
      <c r="D63" s="351">
        <f>SUM(D55:D62)</f>
        <v>39237.57</v>
      </c>
    </row>
    <row r="64" spans="1:6">
      <c r="D64" s="208">
        <v>0</v>
      </c>
    </row>
    <row r="65" spans="1:5" ht="15.75">
      <c r="A65" s="209" t="s">
        <v>437</v>
      </c>
      <c r="D65" s="242">
        <f>D63+D46+D5</f>
        <v>1463863.4200000004</v>
      </c>
    </row>
    <row r="66" spans="1:5">
      <c r="D66" s="208">
        <v>0</v>
      </c>
    </row>
    <row r="70" spans="1:5">
      <c r="A70" s="278" t="s">
        <v>310</v>
      </c>
      <c r="B70" s="279"/>
      <c r="C70" s="279"/>
      <c r="D70" s="279"/>
    </row>
    <row r="71" spans="1:5">
      <c r="A71" s="103"/>
      <c r="B71" s="103"/>
      <c r="C71" s="215"/>
    </row>
    <row r="72" spans="1:5">
      <c r="A72" s="276" t="s">
        <v>216</v>
      </c>
      <c r="B72" s="108" t="s">
        <v>301</v>
      </c>
      <c r="D72" s="233">
        <f>C81</f>
        <v>232847.71999999997</v>
      </c>
    </row>
    <row r="73" spans="1:5">
      <c r="A73" s="107" t="s">
        <v>355</v>
      </c>
      <c r="B73" s="108"/>
      <c r="C73" s="109">
        <f>B74+B75+B76</f>
        <v>28514.120000000003</v>
      </c>
    </row>
    <row r="74" spans="1:5">
      <c r="A74" s="102" t="s">
        <v>259</v>
      </c>
      <c r="B74" s="105">
        <v>18393.599999999999</v>
      </c>
      <c r="C74" s="207">
        <v>0</v>
      </c>
      <c r="D74" s="233"/>
    </row>
    <row r="75" spans="1:5">
      <c r="A75" s="102" t="s">
        <v>260</v>
      </c>
      <c r="B75" s="105">
        <v>6437.76</v>
      </c>
      <c r="C75" s="207">
        <v>0</v>
      </c>
    </row>
    <row r="76" spans="1:5">
      <c r="A76" s="102" t="s">
        <v>261</v>
      </c>
      <c r="B76" s="105">
        <v>3682.76</v>
      </c>
      <c r="C76" s="207">
        <v>0</v>
      </c>
    </row>
    <row r="77" spans="1:5">
      <c r="C77" s="207">
        <v>0</v>
      </c>
    </row>
    <row r="78" spans="1:5">
      <c r="A78" s="295" t="s">
        <v>354</v>
      </c>
      <c r="C78" s="325">
        <f>B79+B80</f>
        <v>204333.59999999998</v>
      </c>
      <c r="E78" s="326">
        <f>D60+C78</f>
        <v>219203.59999999998</v>
      </c>
    </row>
    <row r="79" spans="1:5">
      <c r="A79" s="102" t="s">
        <v>262</v>
      </c>
      <c r="B79" s="105">
        <v>163627.68</v>
      </c>
      <c r="C79" s="105">
        <v>0</v>
      </c>
    </row>
    <row r="80" spans="1:5">
      <c r="A80" s="102" t="s">
        <v>263</v>
      </c>
      <c r="B80" s="203">
        <v>40705.919999999998</v>
      </c>
      <c r="C80" s="203">
        <v>0</v>
      </c>
    </row>
    <row r="81" spans="1:4">
      <c r="C81" s="233">
        <f>SUM(C73:C80)</f>
        <v>232847.71999999997</v>
      </c>
      <c r="D81" s="104"/>
    </row>
    <row r="82" spans="1:4">
      <c r="A82" t="s">
        <v>438</v>
      </c>
      <c r="D82" s="242">
        <f>D65+D72</f>
        <v>1696711.1400000004</v>
      </c>
    </row>
    <row r="83" spans="1:4">
      <c r="A83" s="318"/>
    </row>
  </sheetData>
  <pageMargins left="0.25" right="0.25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C256"/>
  <sheetViews>
    <sheetView topLeftCell="A115" workbookViewId="0">
      <selection activeCell="J143" sqref="J143"/>
    </sheetView>
  </sheetViews>
  <sheetFormatPr baseColWidth="10" defaultRowHeight="15"/>
  <cols>
    <col min="1" max="1" width="61.42578125" customWidth="1"/>
    <col min="3" max="3" width="14.42578125" customWidth="1"/>
  </cols>
  <sheetData>
    <row r="1" spans="1:1">
      <c r="A1" s="342"/>
    </row>
    <row r="103" s="116" customFormat="1"/>
    <row r="254" spans="2:3">
      <c r="B254" s="117"/>
      <c r="C254" s="117"/>
    </row>
    <row r="255" spans="2:3">
      <c r="B255" s="117"/>
      <c r="C255" s="117"/>
    </row>
    <row r="256" spans="2:3">
      <c r="B256" s="117"/>
      <c r="C256" s="117"/>
    </row>
  </sheetData>
  <pageMargins left="0.25" right="0.25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PIGGO</vt:lpstr>
      <vt:lpstr>POS FINANCIERA </vt:lpstr>
      <vt:lpstr>EDO.ACTIVIDADES</vt:lpstr>
      <vt:lpstr>EDO.RESULTADOS </vt:lpstr>
      <vt:lpstr>COG </vt:lpstr>
      <vt:lpstr>MANTO. POZOS </vt:lpstr>
      <vt:lpstr>UTILIDAD</vt:lpstr>
      <vt:lpstr>INVERSION 2023</vt:lpstr>
      <vt:lpstr>5% </vt:lpstr>
      <vt:lpstr>SANTANDER</vt:lpstr>
      <vt:lpstr>BANORTE </vt:lpstr>
      <vt:lpstr>CONTRATOS</vt:lpstr>
      <vt:lpstr>JMAS I.ZARAGOZA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Jauregui</dc:creator>
  <cp:lastModifiedBy>LAPBUENAVENTURA</cp:lastModifiedBy>
  <cp:lastPrinted>2024-01-16T18:42:16Z</cp:lastPrinted>
  <dcterms:created xsi:type="dcterms:W3CDTF">2014-03-28T15:53:31Z</dcterms:created>
  <dcterms:modified xsi:type="dcterms:W3CDTF">2024-02-01T02:52:55Z</dcterms:modified>
</cp:coreProperties>
</file>